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cgovict-my.sharepoint.com/personal/rfujihara_psc_dc_gov/Documents/Renewable Energy Portfolio Standard/Generator Applications/Website Material/"/>
    </mc:Choice>
  </mc:AlternateContent>
  <xr:revisionPtr revIDLastSave="5" documentId="14_{63C6B67E-AECD-4FC7-8505-29CBAEFC455C}" xr6:coauthVersionLast="41" xr6:coauthVersionMax="41" xr10:uidLastSave="{0F7B9A22-489B-4626-902F-68928EF8B37D}"/>
  <workbookProtection workbookPassword="CC94" lockStructure="1"/>
  <bookViews>
    <workbookView xWindow="9708" yWindow="372" windowWidth="18780" windowHeight="11928" activeTab="1" xr2:uid="{00000000-000D-0000-FFFF-FFFF00000000}"/>
  </bookViews>
  <sheets>
    <sheet name="Sales" sheetId="1" r:id="rId1"/>
    <sheet name="Compliance Fee" sheetId="4" r:id="rId2"/>
    <sheet name="REPS Requirements" sheetId="7" r:id="rId3"/>
  </sheets>
  <definedNames>
    <definedName name="_xlnm.Print_Area" localSheetId="1">'Compliance Fee'!$A$1:$D$95</definedName>
    <definedName name="_xlnm.Print_Area" localSheetId="2">'REPS Requirements'!$V$1:$AD$36</definedName>
    <definedName name="_xlnm.Print_Area" localSheetId="0">Sales!$A$1:$E$41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7" i="1" l="1"/>
  <c r="D16" i="1"/>
  <c r="E17" i="1"/>
  <c r="D15" i="1" l="1"/>
  <c r="C29" i="4"/>
  <c r="D7" i="1"/>
  <c r="D13" i="1"/>
  <c r="D12" i="1"/>
  <c r="E13" i="1"/>
  <c r="E12" i="1"/>
  <c r="C32" i="4" l="1"/>
  <c r="E18" i="1"/>
  <c r="E16" i="1"/>
  <c r="Z36" i="7"/>
  <c r="Z37" i="7"/>
  <c r="Z38" i="7"/>
  <c r="Z39" i="7"/>
  <c r="V36" i="7" l="1"/>
  <c r="V37" i="7" s="1"/>
  <c r="V38" i="7" s="1"/>
  <c r="V39" i="7" s="1"/>
  <c r="Z6" i="7" l="1"/>
  <c r="Z7" i="7" s="1"/>
  <c r="Z8" i="7" s="1"/>
  <c r="Z9" i="7" s="1"/>
  <c r="Z10" i="7" s="1"/>
  <c r="Z11" i="7" s="1"/>
  <c r="Z12" i="7" s="1"/>
  <c r="Z13" i="7" s="1"/>
  <c r="Z14" i="7" s="1"/>
  <c r="Z15" i="7" s="1"/>
  <c r="Z16" i="7" s="1"/>
  <c r="Z17" i="7" s="1"/>
  <c r="Z18" i="7" s="1"/>
  <c r="Z19" i="7" s="1"/>
  <c r="Z20" i="7" s="1"/>
  <c r="Z21" i="7" s="1"/>
  <c r="Z22" i="7" s="1"/>
  <c r="Z23" i="7" s="1"/>
  <c r="Z24" i="7" s="1"/>
  <c r="Z25" i="7" s="1"/>
  <c r="Z26" i="7" s="1"/>
  <c r="Z27" i="7" s="1"/>
  <c r="Z28" i="7" s="1"/>
  <c r="Z29" i="7" s="1"/>
  <c r="Z30" i="7" s="1"/>
  <c r="Z31" i="7" s="1"/>
  <c r="Z32" i="7" s="1"/>
  <c r="Z33" i="7" s="1"/>
  <c r="Z34" i="7" s="1"/>
  <c r="Z35" i="7" s="1"/>
  <c r="V6" i="7" l="1"/>
  <c r="V7" i="7" s="1"/>
  <c r="V8" i="7" s="1"/>
  <c r="V9" i="7" s="1"/>
  <c r="V10" i="7" s="1"/>
  <c r="V11" i="7" s="1"/>
  <c r="V12" i="7" s="1"/>
  <c r="V13" i="7" s="1"/>
  <c r="V14" i="7" s="1"/>
  <c r="V15" i="7" s="1"/>
  <c r="V16" i="7" s="1"/>
  <c r="V17" i="7" s="1"/>
  <c r="V18" i="7" s="1"/>
  <c r="V19" i="7" s="1"/>
  <c r="V20" i="7" s="1"/>
  <c r="V21" i="7" s="1"/>
  <c r="V22" i="7" s="1"/>
  <c r="V23" i="7" s="1"/>
  <c r="V24" i="7" s="1"/>
  <c r="V25" i="7" s="1"/>
  <c r="V26" i="7" s="1"/>
  <c r="V27" i="7" s="1"/>
  <c r="V28" i="7" s="1"/>
  <c r="V29" i="7" s="1"/>
  <c r="V30" i="7" s="1"/>
  <c r="V31" i="7" s="1"/>
  <c r="V32" i="7" s="1"/>
  <c r="V33" i="7" s="1"/>
  <c r="V34" i="7" s="1"/>
  <c r="V35" i="7" s="1"/>
  <c r="C23" i="4"/>
  <c r="N6" i="7"/>
  <c r="N7" i="7" s="1"/>
  <c r="N8" i="7" s="1"/>
  <c r="N9" i="7" s="1"/>
  <c r="N10" i="7" s="1"/>
  <c r="N11" i="7" s="1"/>
  <c r="N12" i="7" s="1"/>
  <c r="N13" i="7" s="1"/>
  <c r="N14" i="7" s="1"/>
  <c r="N15" i="7" s="1"/>
  <c r="C38" i="4"/>
  <c r="C39" i="4" s="1"/>
  <c r="C41" i="4" s="1"/>
  <c r="A2" i="4"/>
  <c r="H6" i="7"/>
  <c r="H7" i="7" s="1"/>
  <c r="H8" i="7" s="1"/>
  <c r="H9" i="7" s="1"/>
  <c r="H10" i="7" s="1"/>
  <c r="H11" i="7" s="1"/>
  <c r="H12" i="7" s="1"/>
  <c r="H13" i="7" s="1"/>
  <c r="H14" i="7" s="1"/>
  <c r="H15" i="7" s="1"/>
  <c r="H16" i="7" s="1"/>
  <c r="H17" i="7" s="1"/>
  <c r="B6" i="7"/>
  <c r="B7" i="7" s="1"/>
  <c r="B8" i="7" s="1"/>
  <c r="B9" i="7" s="1"/>
  <c r="B10" i="7" s="1"/>
  <c r="B11" i="7" s="1"/>
  <c r="C3" i="4"/>
  <c r="N16" i="7" l="1"/>
  <c r="N17" i="7" s="1"/>
  <c r="N18" i="7" s="1"/>
  <c r="N19" i="7" s="1"/>
  <c r="N20" i="7" s="1"/>
  <c r="N21" i="7" s="1"/>
  <c r="N22" i="7" s="1"/>
  <c r="N23" i="7" s="1"/>
  <c r="N24" i="7" s="1"/>
  <c r="N25" i="7" s="1"/>
  <c r="N26" i="7" s="1"/>
  <c r="D18" i="1"/>
  <c r="C46" i="4" s="1"/>
  <c r="C47" i="4" s="1"/>
  <c r="C49" i="4" s="1"/>
  <c r="B12" i="7"/>
  <c r="B13" i="7" s="1"/>
  <c r="B14" i="7" s="1"/>
  <c r="B15" i="7" s="1"/>
  <c r="B16" i="7" s="1"/>
  <c r="B17" i="7" s="1"/>
  <c r="B18" i="7" s="1"/>
  <c r="D14" i="1"/>
  <c r="D11" i="1" s="1"/>
  <c r="C21" i="4" s="1"/>
  <c r="E14" i="1"/>
  <c r="C30" i="4" l="1"/>
  <c r="E30" i="4" s="1"/>
  <c r="C22" i="4"/>
  <c r="C24" i="4" s="1"/>
  <c r="C31" i="4" l="1"/>
  <c r="C33" i="4" s="1"/>
  <c r="C51" i="4" s="1"/>
</calcChain>
</file>

<file path=xl/sharedStrings.xml><?xml version="1.0" encoding="utf-8"?>
<sst xmlns="http://schemas.openxmlformats.org/spreadsheetml/2006/main" count="220" uniqueCount="155">
  <si>
    <t xml:space="preserve"> </t>
  </si>
  <si>
    <t>Total Retail Electricity Sales</t>
  </si>
  <si>
    <t>Block 1</t>
  </si>
  <si>
    <t>Block 2</t>
  </si>
  <si>
    <t>Block 3</t>
  </si>
  <si>
    <t>Block 4</t>
  </si>
  <si>
    <t>Total Compliance Fee Due</t>
  </si>
  <si>
    <t>MWh</t>
  </si>
  <si>
    <t>Enter the appropriate figures into the following tables:</t>
  </si>
  <si>
    <t>Solar REC Obligation</t>
  </si>
  <si>
    <t>Solar</t>
  </si>
  <si>
    <t>Shortfall of Tier I RECs</t>
  </si>
  <si>
    <t>Tier I</t>
  </si>
  <si>
    <t>Tier II</t>
  </si>
  <si>
    <t>Shortfall of Solar RECs</t>
  </si>
  <si>
    <t>Block 7</t>
  </si>
  <si>
    <t>Enter Compliance Year:</t>
  </si>
  <si>
    <t>Year</t>
  </si>
  <si>
    <t>REPS Requirements</t>
  </si>
  <si>
    <t>Block 8</t>
  </si>
  <si>
    <t>Block 9</t>
  </si>
  <si>
    <t>Block 10</t>
  </si>
  <si>
    <t>Block 11</t>
  </si>
  <si>
    <t>Block 12</t>
  </si>
  <si>
    <t>Shortfall of Tier II RECs</t>
  </si>
  <si>
    <t>Solar REC Compliance Fee Rate</t>
  </si>
  <si>
    <t>Tier I Compliance Fee Rate</t>
  </si>
  <si>
    <t>Tier I Compliance Fee</t>
  </si>
  <si>
    <t>Solar Energy Compliance Fee</t>
  </si>
  <si>
    <t>Tier II Compliance Fee</t>
  </si>
  <si>
    <t>Tier II Compliance Fee Rate</t>
  </si>
  <si>
    <t>Tier I Compliance Amount</t>
  </si>
  <si>
    <t>Solar Energy Compliance Amount</t>
  </si>
  <si>
    <t>Block 13</t>
  </si>
  <si>
    <t>Block 14</t>
  </si>
  <si>
    <t>Compliance Fee Due for the Tier I Obligation.</t>
  </si>
  <si>
    <t>Compliance Fee Due for the Tier II Obligation</t>
  </si>
  <si>
    <t>Compliance Fee Report:</t>
  </si>
  <si>
    <t>Percent Required</t>
  </si>
  <si>
    <t>-</t>
  </si>
  <si>
    <t>Compliance Year</t>
  </si>
  <si>
    <t>Point of Contact:</t>
  </si>
  <si>
    <t>Address:</t>
  </si>
  <si>
    <t>Phone:</t>
  </si>
  <si>
    <t>E-mail:</t>
  </si>
  <si>
    <t>Fax:</t>
  </si>
  <si>
    <t>Electricity Supplier:</t>
  </si>
  <si>
    <t>Title:</t>
  </si>
  <si>
    <t>Solar RECs Used for Compliance</t>
  </si>
  <si>
    <t>Tier I REC Obligation</t>
  </si>
  <si>
    <t>Tier II REC Obligation</t>
  </si>
  <si>
    <t>Electricity Supplier Annual Compliance Report - DC RPS Program</t>
  </si>
  <si>
    <t>Enter the supplier contact information in the yellow highlighted area above.  In addition, this worksheet only</t>
  </si>
  <si>
    <t>$/MWH</t>
  </si>
  <si>
    <t>Prior to Distributed Generation Amendment</t>
  </si>
  <si>
    <t>Distributed Generation Amendment</t>
  </si>
  <si>
    <t>Block 1a</t>
  </si>
  <si>
    <t>Block 1b</t>
  </si>
  <si>
    <t>Block 2a</t>
  </si>
  <si>
    <t>Block 2b</t>
  </si>
  <si>
    <t>Tier I RECs Used for Compliance (including Solar RECs)</t>
  </si>
  <si>
    <t>An electricity supplier shall meet the solar requirement by obtaining the equivalent amount of renewable energy credits from</t>
  </si>
  <si>
    <t>Block 5</t>
  </si>
  <si>
    <t>Block 6</t>
  </si>
  <si>
    <t xml:space="preserve">Enter the total number of Tier I RECs retired, including the number of solar RECs retired. </t>
  </si>
  <si>
    <t>RPS Expansion Amendment Act of 2016</t>
  </si>
  <si>
    <t>solar energy systems no larger than 15MW in capacity located within the District or in locations served by a distribution feeder serving the District.</t>
  </si>
  <si>
    <t>Tier I or Tier II RECs Used for Compliance (MSW disallowed)</t>
  </si>
  <si>
    <t>Tier II Compliance Amount</t>
  </si>
  <si>
    <t>Enter the total number of Tier I or Tier II RECs retired.  MSW RECs are no longer accepted.</t>
  </si>
  <si>
    <t>Block 15</t>
  </si>
  <si>
    <t>Block 16</t>
  </si>
  <si>
    <t>Block 17</t>
  </si>
  <si>
    <t>Percentage of Retail Sales</t>
  </si>
  <si>
    <t>which allows energy supply contracts entered into prior to October 8, 2016 to be grandfathered for up to 5 years.</t>
  </si>
  <si>
    <t>Block 18</t>
  </si>
  <si>
    <t>Block 7 = Block 2 (Sales Tab) * Block 6</t>
  </si>
  <si>
    <t>Block 11 = 100% - Block 6</t>
  </si>
  <si>
    <t>Block 19</t>
  </si>
  <si>
    <t>Block 20</t>
  </si>
  <si>
    <t>Block 22</t>
  </si>
  <si>
    <t>Enter the number of Solar RECs retired for the grandfathered portion of retail sales.</t>
  </si>
  <si>
    <t>Enter the number of Solar RECs retired for the non-grandfathered portion of retail sales.</t>
  </si>
  <si>
    <t>Percentage of retail sales that are not grandfathered, pursuant to the RPS Expansion Amendment Act of 2016.</t>
  </si>
  <si>
    <t>Shortfall amount for grandfathered Solar REC compliance</t>
  </si>
  <si>
    <t>Shortfall amount for non-grandfathered Solar REC compliance</t>
  </si>
  <si>
    <t>and $50 in 2033 and thereafter)</t>
  </si>
  <si>
    <t>Block 14 = Block 13 * ($500 in 2016 through 2023, $400 in 2024 through 2028, $300 in 2029 through 2032,</t>
  </si>
  <si>
    <t>Block 15 counts all the solar RECs retired with all other retired Tier I RECs toward the Tier I requirement.</t>
  </si>
  <si>
    <t>Block 21</t>
  </si>
  <si>
    <t>Block 23</t>
  </si>
  <si>
    <t>This figure is carried over from Block 3 (Sales Tab)</t>
  </si>
  <si>
    <t>Shortfall amount for Tier I REC compliance, Block 17 = Block 16 - Block 15</t>
  </si>
  <si>
    <t>Block 18 = Block 17 * $50</t>
  </si>
  <si>
    <t>This figure is carried over from Block 4 (Sales Tab)</t>
  </si>
  <si>
    <t>Shortfall amount for Tier II REC compliance, Block 21 = Block 20 - Block 19</t>
  </si>
  <si>
    <t>Block 22 = Block 21 * $10</t>
  </si>
  <si>
    <t xml:space="preserve">Total Compliance Fee Due: Block 18=Block 9 + Block 14 + Block 18 + Block 22.  </t>
  </si>
  <si>
    <t>The calculations below reflect the prior solar REC pricing under the DGAA of 2011 and only apply to the compliance years prior to 2022.</t>
  </si>
  <si>
    <t>Block 12 = Block 2 (Sales Tab) - Block 7</t>
  </si>
  <si>
    <t>Block 9 = Block 8 * ($350 in 2017, $300 in 2018, $200 in 2019 and 2020, and $150 in 2021.</t>
  </si>
  <si>
    <t>Remaining portion of non-grandfathered solar energy requirement.</t>
  </si>
  <si>
    <t>requires entries for Blocks 5, 6, 10, 15, and 19.  The other sections will be calculated based on the entries.</t>
  </si>
  <si>
    <t>Enter the amount of retail electricity sales subject to current requirements.</t>
  </si>
  <si>
    <t xml:space="preserve">     Sales subject to current requirments</t>
  </si>
  <si>
    <t xml:space="preserve">     Solar REC Obligation under current requirements</t>
  </si>
  <si>
    <t>Enter the percentage of retail sales, pursuant to the RPS Expansion Amendment Act of 2016 (DC Law 21-154),</t>
  </si>
  <si>
    <t>Compliance Fee (per MWH)</t>
  </si>
  <si>
    <t>in 2042 and thereafter</t>
  </si>
  <si>
    <t>CleanEnergy DC Omnibus Amendment Act of 2018</t>
  </si>
  <si>
    <t>Grandfathered</t>
  </si>
  <si>
    <t>The calculations below reflect the new solar REC pricing under the CleanEnergy DC Omnibus Amendment Act of 2018.</t>
  </si>
  <si>
    <t>Please provide the following additional information:</t>
  </si>
  <si>
    <t>Number of energy supply contracts associated with Block 6;</t>
  </si>
  <si>
    <t>Estimate of retail sales (subject to Block 6) in compliance year 2020;</t>
  </si>
  <si>
    <t>Estimate of total retail sales in compliance year 2020;</t>
  </si>
  <si>
    <t>Estimate of retail sales (subject to Block 6) in compliance year 2021;</t>
  </si>
  <si>
    <t>Estimate of total retail sales in compliance year 2021;</t>
  </si>
  <si>
    <t>Please attach, as appropriate, separate sheet(s) showing the length and the amount of electricity sold for each energy</t>
  </si>
  <si>
    <t>Block 2c</t>
  </si>
  <si>
    <t>Block 1c</t>
  </si>
  <si>
    <t>Complete Block 1a, Block 1b, and Block 1c.  The remaining Blocks will be calculated based on your entries.</t>
  </si>
  <si>
    <t>Tier I Solar REC obligation, Block 2 = Block 2a + Block 2b + Block 2c.</t>
  </si>
  <si>
    <t>Total retail electricity sales for the compliance year, Block 1 = Block 1a + Block 1b + Block 1c.</t>
  </si>
  <si>
    <t>Blocks 1b and 2b are only applicable for 3 compliance years--2019, 2020, and 2021.</t>
  </si>
  <si>
    <t>Grandfathered portion of the solar energy requirement per Block 6.</t>
  </si>
  <si>
    <t>Solar RECs submitted above, in Blocks 5 and 10, should be included in the count toward meeting the Tier I REC requirements.</t>
  </si>
  <si>
    <t>Estimate of the total compliance fees to be paid in 2020;</t>
  </si>
  <si>
    <t>Enter the amount of retail electricity sales subject to the requirements prior to the CleanEnergy DC Omnibus Amendment Act</t>
  </si>
  <si>
    <t xml:space="preserve">Enter the amount of retail electricity sales subject to the requirements prior to the Distributed Generation Amendment Act </t>
  </si>
  <si>
    <t>(DGAA) of 2011.</t>
  </si>
  <si>
    <t>Solar REC obligation, Block 2a = Block 1a*Compliance Year Percentage for Solar under current requirements.</t>
  </si>
  <si>
    <t>Solar REC obligation, Block 2b = Block 1b*Compliance Year Percentage for Solar under requirement prior to the CleanEnergyAct.</t>
  </si>
  <si>
    <t>Solar REC obligation, Block 2c = Block 1c*Compliance Year Percentage for Solar under requirement prior to DGAA.</t>
  </si>
  <si>
    <t>Tier II REC obligation, Block 4 = Block 1*Compliance Year Percentage for Tier II.</t>
  </si>
  <si>
    <t>(CleanEnergy Act) of 2018 (for contracts entered into prior to the effective date of the Act on March 22, 2019).</t>
  </si>
  <si>
    <t xml:space="preserve">     Sales subject to requirments prior to the CleanEnergy Act</t>
  </si>
  <si>
    <t xml:space="preserve">     Solar REC Obligation under requirements prior to the CleanEnergy Act</t>
  </si>
  <si>
    <t>Block 9 is based on grandfathered compliance fee rates from the DGAA of 2011.</t>
  </si>
  <si>
    <t xml:space="preserve">     Solar REC Obligation under requirements prior to the DGAA</t>
  </si>
  <si>
    <t xml:space="preserve">     Sales subject to requirements prior to the DGAA</t>
  </si>
  <si>
    <t xml:space="preserve">     Tier I REC Obligation under current requirements</t>
  </si>
  <si>
    <t xml:space="preserve">     Tier I REC Obligation under requirements prior to the CleanEnergy Act</t>
  </si>
  <si>
    <t>Block 3a</t>
  </si>
  <si>
    <t>Block 3b</t>
  </si>
  <si>
    <t>Tier I REC obligation, Block 3 = Block3a + Block 3b.</t>
  </si>
  <si>
    <t>Tier I REC obligation, Block 3a = Block 1a*Compliance Year Percentage for Tier I under current requirements.</t>
  </si>
  <si>
    <t>Tier I REC obligation, Block 3b = (Block 1b+Block 1c)*Compliance Year Percentage for Tier I under requirements</t>
  </si>
  <si>
    <t>prior to the CleanEnergy Act.</t>
  </si>
  <si>
    <t>Average length (in years) of such contracts associated with Block 1b;</t>
  </si>
  <si>
    <t>Number of energy supply contracts associated with Block 1b;</t>
  </si>
  <si>
    <t>Estimate of retail sales (subject to Block 1b) in compliance year 2020;</t>
  </si>
  <si>
    <t>Estimate of retail sales (subject to Block 1b) in compliance year 2021;</t>
  </si>
  <si>
    <t>supply contract associated with Blocks 1b and 6;</t>
  </si>
  <si>
    <t>Average length (in years) of such contracts associated with Block 6;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</si>
</sst>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0.0%"/>
    <numFmt numFmtId="166" formatCode="0.000%"/>
  </numFmts>
  <fonts count="12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123">
    <xf numFmtId="0" fontId="0" fillId="0" borderId="0" xfId="0"/>
    <xf numFmtId="3" fontId="3" fillId="2" borderId="1" xfId="0" applyNumberFormat="1" applyFont="1" applyFill="1" applyBorder="1" applyAlignment="1" applyProtection="1">
      <alignment horizontal="right"/>
      <protection locked="0"/>
    </xf>
    <xf numFmtId="3" fontId="3" fillId="0" borderId="1" xfId="0" applyNumberFormat="1" applyFont="1" applyFill="1" applyBorder="1" applyAlignment="1" applyProtection="1">
      <alignment horizontal="right"/>
    </xf>
    <xf numFmtId="0" fontId="3" fillId="2" borderId="0" xfId="0" applyFont="1" applyFill="1" applyProtection="1">
      <protection locked="0"/>
    </xf>
    <xf numFmtId="3" fontId="0" fillId="2" borderId="2" xfId="0" applyNumberFormat="1" applyFill="1" applyBorder="1" applyAlignment="1" applyProtection="1">
      <alignment horizontal="center"/>
      <protection locked="0"/>
    </xf>
    <xf numFmtId="3" fontId="3" fillId="0" borderId="1" xfId="0" applyNumberFormat="1" applyFont="1" applyBorder="1" applyAlignment="1" applyProtection="1">
      <alignment horizontal="right"/>
    </xf>
    <xf numFmtId="166" fontId="3" fillId="0" borderId="1" xfId="1" applyNumberFormat="1" applyFont="1" applyBorder="1" applyAlignment="1" applyProtection="1">
      <alignment horizontal="right"/>
    </xf>
    <xf numFmtId="165" fontId="3" fillId="0" borderId="1" xfId="1" applyNumberFormat="1" applyFont="1" applyBorder="1" applyAlignment="1" applyProtection="1">
      <alignment horizontal="right"/>
    </xf>
    <xf numFmtId="0" fontId="0" fillId="0" borderId="3" xfId="0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0" fillId="0" borderId="0" xfId="0" applyProtection="1"/>
    <xf numFmtId="0" fontId="6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 wrapText="1"/>
    </xf>
    <xf numFmtId="0" fontId="2" fillId="0" borderId="6" xfId="0" applyFont="1" applyFill="1" applyBorder="1" applyAlignment="1" applyProtection="1">
      <alignment horizontal="center"/>
    </xf>
    <xf numFmtId="10" fontId="0" fillId="0" borderId="0" xfId="1" applyNumberFormat="1" applyFont="1" applyProtection="1"/>
    <xf numFmtId="0" fontId="8" fillId="2" borderId="0" xfId="0" applyFont="1" applyFill="1" applyProtection="1"/>
    <xf numFmtId="0" fontId="3" fillId="0" borderId="0" xfId="0" applyFont="1" applyProtection="1"/>
    <xf numFmtId="0" fontId="4" fillId="0" borderId="0" xfId="0" applyFont="1" applyProtection="1"/>
    <xf numFmtId="0" fontId="4" fillId="0" borderId="0" xfId="0" applyFont="1" applyAlignment="1" applyProtection="1">
      <alignment horizontal="center" vertical="top"/>
    </xf>
    <xf numFmtId="0" fontId="0" fillId="0" borderId="0" xfId="0" applyAlignment="1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3" fontId="0" fillId="2" borderId="8" xfId="0" applyNumberFormat="1" applyFill="1" applyBorder="1" applyAlignment="1" applyProtection="1">
      <alignment horizontal="center"/>
      <protection locked="0"/>
    </xf>
    <xf numFmtId="3" fontId="6" fillId="2" borderId="8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right"/>
    </xf>
    <xf numFmtId="0" fontId="0" fillId="0" borderId="9" xfId="0" applyBorder="1" applyAlignment="1" applyProtection="1">
      <alignment horizontal="center"/>
    </xf>
    <xf numFmtId="0" fontId="4" fillId="0" borderId="10" xfId="0" applyFont="1" applyFill="1" applyBorder="1" applyProtection="1"/>
    <xf numFmtId="0" fontId="4" fillId="0" borderId="7" xfId="0" applyFont="1" applyFill="1" applyBorder="1" applyAlignment="1" applyProtection="1">
      <alignment horizontal="center"/>
    </xf>
    <xf numFmtId="3" fontId="0" fillId="0" borderId="2" xfId="0" applyNumberFormat="1" applyBorder="1" applyAlignment="1" applyProtection="1">
      <alignment horizontal="center"/>
    </xf>
    <xf numFmtId="3" fontId="0" fillId="0" borderId="8" xfId="0" applyNumberFormat="1" applyBorder="1" applyAlignment="1" applyProtection="1">
      <alignment horizontal="center"/>
    </xf>
    <xf numFmtId="6" fontId="0" fillId="0" borderId="8" xfId="0" applyNumberFormat="1" applyBorder="1" applyAlignment="1" applyProtection="1">
      <alignment horizontal="center"/>
    </xf>
    <xf numFmtId="164" fontId="0" fillId="0" borderId="11" xfId="0" applyNumberFormat="1" applyBorder="1" applyAlignment="1" applyProtection="1">
      <alignment horizontal="center"/>
    </xf>
    <xf numFmtId="0" fontId="4" fillId="0" borderId="12" xfId="0" applyFont="1" applyFill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3" fontId="6" fillId="0" borderId="8" xfId="0" applyNumberFormat="1" applyFont="1" applyBorder="1" applyAlignment="1" applyProtection="1">
      <alignment horizontal="center"/>
    </xf>
    <xf numFmtId="164" fontId="4" fillId="0" borderId="13" xfId="0" applyNumberFormat="1" applyFont="1" applyBorder="1" applyAlignment="1" applyProtection="1">
      <alignment horizontal="center"/>
    </xf>
    <xf numFmtId="0" fontId="4" fillId="0" borderId="14" xfId="0" applyFont="1" applyFill="1" applyBorder="1" applyAlignment="1" applyProtection="1">
      <alignment horizontal="center"/>
    </xf>
    <xf numFmtId="0" fontId="0" fillId="0" borderId="0" xfId="0" applyFill="1" applyProtection="1"/>
    <xf numFmtId="0" fontId="6" fillId="0" borderId="0" xfId="0" applyFont="1" applyProtection="1"/>
    <xf numFmtId="0" fontId="4" fillId="0" borderId="8" xfId="0" applyFont="1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165" fontId="0" fillId="0" borderId="8" xfId="1" applyNumberFormat="1" applyFont="1" applyBorder="1" applyProtection="1"/>
    <xf numFmtId="166" fontId="0" fillId="0" borderId="8" xfId="1" applyNumberFormat="1" applyFont="1" applyBorder="1" applyProtection="1"/>
    <xf numFmtId="0" fontId="0" fillId="0" borderId="0" xfId="0" applyBorder="1" applyAlignment="1" applyProtection="1">
      <alignment horizontal="center"/>
    </xf>
    <xf numFmtId="165" fontId="0" fillId="0" borderId="0" xfId="1" applyNumberFormat="1" applyFont="1" applyBorder="1" applyProtection="1"/>
    <xf numFmtId="166" fontId="0" fillId="0" borderId="0" xfId="1" applyNumberFormat="1" applyFont="1" applyBorder="1" applyProtection="1"/>
    <xf numFmtId="0" fontId="2" fillId="0" borderId="0" xfId="0" applyFont="1" applyAlignment="1" applyProtection="1">
      <alignment horizontal="center"/>
    </xf>
    <xf numFmtId="0" fontId="0" fillId="0" borderId="15" xfId="0" applyBorder="1" applyAlignment="1" applyProtection="1"/>
    <xf numFmtId="0" fontId="6" fillId="0" borderId="16" xfId="0" applyFont="1" applyBorder="1" applyAlignment="1" applyProtection="1"/>
    <xf numFmtId="10" fontId="6" fillId="0" borderId="2" xfId="1" applyNumberFormat="1" applyFont="1" applyFill="1" applyBorder="1" applyAlignment="1" applyProtection="1">
      <alignment horizontal="center"/>
      <protection locked="0"/>
    </xf>
    <xf numFmtId="0" fontId="0" fillId="0" borderId="0" xfId="0" applyFont="1" applyProtection="1"/>
    <xf numFmtId="3" fontId="0" fillId="0" borderId="0" xfId="0" applyNumberFormat="1" applyProtection="1"/>
    <xf numFmtId="10" fontId="0" fillId="0" borderId="8" xfId="1" applyNumberFormat="1" applyFont="1" applyBorder="1" applyProtection="1"/>
    <xf numFmtId="10" fontId="0" fillId="0" borderId="0" xfId="0" applyNumberFormat="1" applyProtection="1"/>
    <xf numFmtId="0" fontId="6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1" fillId="0" borderId="0" xfId="0" applyFont="1" applyProtection="1"/>
    <xf numFmtId="7" fontId="0" fillId="0" borderId="0" xfId="2" applyNumberFormat="1" applyFont="1" applyProtection="1"/>
    <xf numFmtId="0" fontId="4" fillId="0" borderId="0" xfId="0" applyFont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25" xfId="0" applyFont="1" applyFill="1" applyBorder="1" applyAlignment="1" applyProtection="1">
      <alignment horizontal="center"/>
    </xf>
    <xf numFmtId="0" fontId="0" fillId="0" borderId="0" xfId="0" applyAlignment="1" applyProtection="1">
      <alignment horizontal="left" vertical="top" wrapText="1"/>
    </xf>
    <xf numFmtId="7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/>
    <xf numFmtId="0" fontId="4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1" fillId="0" borderId="0" xfId="0" applyFont="1" applyBorder="1" applyAlignment="1" applyProtection="1"/>
    <xf numFmtId="0" fontId="0" fillId="0" borderId="0" xfId="0" applyBorder="1" applyAlignment="1" applyProtection="1"/>
    <xf numFmtId="0" fontId="1" fillId="0" borderId="0" xfId="0" applyFont="1" applyFill="1" applyBorder="1" applyAlignment="1" applyProtection="1"/>
    <xf numFmtId="0" fontId="6" fillId="0" borderId="0" xfId="0" applyFont="1" applyAlignment="1" applyProtection="1"/>
    <xf numFmtId="0" fontId="0" fillId="0" borderId="0" xfId="0" applyAlignment="1" applyProtection="1"/>
    <xf numFmtId="0" fontId="4" fillId="0" borderId="0" xfId="0" applyFont="1" applyAlignment="1" applyProtection="1">
      <alignment horizontal="center"/>
    </xf>
    <xf numFmtId="0" fontId="1" fillId="0" borderId="16" xfId="0" applyFont="1" applyBorder="1" applyAlignment="1" applyProtection="1"/>
    <xf numFmtId="0" fontId="1" fillId="0" borderId="0" xfId="0" applyFont="1" applyAlignment="1" applyProtection="1"/>
    <xf numFmtId="0" fontId="0" fillId="0" borderId="26" xfId="0" applyBorder="1" applyAlignment="1" applyProtection="1">
      <alignment horizontal="center"/>
    </xf>
    <xf numFmtId="0" fontId="2" fillId="0" borderId="12" xfId="0" applyFont="1" applyFill="1" applyBorder="1" applyAlignment="1" applyProtection="1">
      <alignment horizontal="center"/>
    </xf>
    <xf numFmtId="3" fontId="3" fillId="0" borderId="27" xfId="0" applyNumberFormat="1" applyFont="1" applyBorder="1" applyAlignment="1" applyProtection="1">
      <alignment horizontal="right"/>
    </xf>
    <xf numFmtId="165" fontId="3" fillId="0" borderId="27" xfId="1" applyNumberFormat="1" applyFont="1" applyBorder="1" applyAlignment="1" applyProtection="1">
      <alignment horizontal="right"/>
    </xf>
    <xf numFmtId="0" fontId="1" fillId="0" borderId="0" xfId="0" applyFont="1" applyAlignment="1" applyProtection="1"/>
    <xf numFmtId="10" fontId="0" fillId="3" borderId="2" xfId="1" applyNumberFormat="1" applyFont="1" applyFill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left" wrapText="1"/>
    </xf>
    <xf numFmtId="0" fontId="2" fillId="0" borderId="15" xfId="0" applyFont="1" applyBorder="1" applyAlignment="1" applyProtection="1">
      <alignment horizontal="left" wrapText="1"/>
    </xf>
    <xf numFmtId="0" fontId="5" fillId="0" borderId="0" xfId="0" applyFont="1" applyAlignment="1" applyProtection="1">
      <alignment horizontal="center"/>
    </xf>
    <xf numFmtId="0" fontId="0" fillId="0" borderId="0" xfId="0" applyAlignment="1" applyProtection="1">
      <alignment horizontal="left"/>
    </xf>
    <xf numFmtId="0" fontId="2" fillId="0" borderId="16" xfId="0" applyFont="1" applyBorder="1" applyAlignment="1" applyProtection="1">
      <alignment horizontal="left"/>
    </xf>
    <xf numFmtId="0" fontId="2" fillId="0" borderId="15" xfId="0" applyFont="1" applyBorder="1" applyAlignment="1" applyProtection="1">
      <alignment horizontal="left"/>
    </xf>
    <xf numFmtId="0" fontId="1" fillId="0" borderId="0" xfId="0" applyFont="1" applyAlignment="1" applyProtection="1"/>
    <xf numFmtId="0" fontId="0" fillId="0" borderId="0" xfId="0" applyAlignment="1" applyProtection="1"/>
    <xf numFmtId="0" fontId="2" fillId="0" borderId="0" xfId="0" applyFont="1" applyAlignment="1" applyProtection="1">
      <alignment horizontal="center"/>
    </xf>
    <xf numFmtId="0" fontId="2" fillId="0" borderId="17" xfId="0" applyFont="1" applyBorder="1" applyAlignment="1" applyProtection="1">
      <alignment horizontal="left"/>
    </xf>
    <xf numFmtId="0" fontId="4" fillId="0" borderId="11" xfId="0" applyFont="1" applyBorder="1" applyAlignment="1" applyProtection="1">
      <alignment horizontal="left"/>
    </xf>
    <xf numFmtId="0" fontId="2" fillId="0" borderId="18" xfId="0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2" fillId="0" borderId="19" xfId="0" applyFont="1" applyBorder="1" applyAlignment="1" applyProtection="1">
      <alignment horizontal="left"/>
    </xf>
    <xf numFmtId="0" fontId="4" fillId="0" borderId="8" xfId="0" applyFont="1" applyBorder="1" applyAlignment="1" applyProtection="1">
      <alignment horizontal="left"/>
    </xf>
    <xf numFmtId="0" fontId="4" fillId="0" borderId="18" xfId="0" applyFont="1" applyBorder="1" applyAlignment="1" applyProtection="1"/>
    <xf numFmtId="0" fontId="0" fillId="0" borderId="4" xfId="0" applyBorder="1" applyAlignment="1" applyProtection="1"/>
    <xf numFmtId="0" fontId="4" fillId="0" borderId="20" xfId="0" applyFont="1" applyBorder="1" applyAlignment="1" applyProtection="1"/>
    <xf numFmtId="0" fontId="0" fillId="0" borderId="21" xfId="0" applyBorder="1" applyAlignment="1" applyProtection="1"/>
    <xf numFmtId="0" fontId="0" fillId="0" borderId="16" xfId="0" applyBorder="1" applyAlignment="1" applyProtection="1"/>
    <xf numFmtId="0" fontId="0" fillId="0" borderId="15" xfId="0" applyBorder="1" applyAlignment="1" applyProtection="1"/>
    <xf numFmtId="0" fontId="9" fillId="0" borderId="22" xfId="0" applyFont="1" applyBorder="1" applyAlignment="1" applyProtection="1">
      <alignment horizontal="center"/>
    </xf>
    <xf numFmtId="0" fontId="10" fillId="0" borderId="22" xfId="0" applyFont="1" applyBorder="1" applyAlignment="1" applyProtection="1">
      <alignment horizontal="center"/>
    </xf>
    <xf numFmtId="0" fontId="4" fillId="0" borderId="23" xfId="0" applyFont="1" applyBorder="1" applyAlignment="1" applyProtection="1">
      <alignment horizontal="center"/>
    </xf>
    <xf numFmtId="0" fontId="0" fillId="0" borderId="24" xfId="0" applyBorder="1" applyProtection="1"/>
    <xf numFmtId="0" fontId="6" fillId="0" borderId="16" xfId="0" applyFont="1" applyBorder="1" applyAlignment="1" applyProtection="1"/>
    <xf numFmtId="0" fontId="0" fillId="0" borderId="24" xfId="0" applyBorder="1" applyAlignment="1" applyProtection="1">
      <alignment horizontal="center"/>
    </xf>
    <xf numFmtId="0" fontId="6" fillId="2" borderId="0" xfId="0" applyNumberFormat="1" applyFont="1" applyFill="1" applyAlignment="1" applyProtection="1">
      <alignment horizontal="left"/>
      <protection locked="0"/>
    </xf>
    <xf numFmtId="0" fontId="0" fillId="2" borderId="0" xfId="0" applyNumberFormat="1" applyFill="1" applyAlignment="1" applyProtection="1">
      <alignment horizontal="left"/>
      <protection locked="0"/>
    </xf>
    <xf numFmtId="0" fontId="9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1"/>
  <sheetViews>
    <sheetView topLeftCell="A22" zoomScaleNormal="100" workbookViewId="0">
      <selection activeCell="D10" sqref="D10"/>
    </sheetView>
  </sheetViews>
  <sheetFormatPr defaultColWidth="9.109375" defaultRowHeight="13.2" x14ac:dyDescent="0.25"/>
  <cols>
    <col min="1" max="1" width="36.6640625" style="10" customWidth="1"/>
    <col min="2" max="2" width="43.6640625" style="10" customWidth="1"/>
    <col min="3" max="3" width="12" style="10" customWidth="1"/>
    <col min="4" max="4" width="39.88671875" style="10" customWidth="1"/>
    <col min="5" max="5" width="10.5546875" style="10" customWidth="1"/>
    <col min="6" max="6" width="9.88671875" style="10" customWidth="1"/>
    <col min="7" max="16384" width="9.109375" style="10"/>
  </cols>
  <sheetData>
    <row r="1" spans="1:6" ht="13.8" x14ac:dyDescent="0.25">
      <c r="A1" s="90" t="s">
        <v>51</v>
      </c>
      <c r="B1" s="90"/>
      <c r="C1" s="90"/>
      <c r="D1" s="90"/>
      <c r="E1" s="90"/>
    </row>
    <row r="2" spans="1:6" ht="13.8" x14ac:dyDescent="0.25">
      <c r="A2" s="9"/>
      <c r="B2" s="11"/>
      <c r="C2" s="11"/>
      <c r="D2" s="11"/>
    </row>
    <row r="4" spans="1:6" ht="15.6" x14ac:dyDescent="0.3">
      <c r="A4" s="96" t="s">
        <v>8</v>
      </c>
      <c r="B4" s="96"/>
      <c r="C4" s="96"/>
      <c r="D4" s="96"/>
    </row>
    <row r="5" spans="1:6" ht="13.8" thickBot="1" x14ac:dyDescent="0.3">
      <c r="A5" s="12"/>
      <c r="B5" s="12"/>
      <c r="C5" s="12"/>
    </row>
    <row r="6" spans="1:6" ht="29.25" customHeight="1" thickBot="1" x14ac:dyDescent="0.35">
      <c r="A6" s="99" t="s">
        <v>0</v>
      </c>
      <c r="B6" s="100"/>
      <c r="C6" s="101"/>
      <c r="D6" s="13" t="s">
        <v>7</v>
      </c>
      <c r="E6" s="14" t="s">
        <v>38</v>
      </c>
    </row>
    <row r="7" spans="1:6" ht="15.6" x14ac:dyDescent="0.3">
      <c r="A7" s="102" t="s">
        <v>1</v>
      </c>
      <c r="B7" s="103"/>
      <c r="C7" s="15" t="s">
        <v>2</v>
      </c>
      <c r="D7" s="2">
        <f>D8+D9+D10</f>
        <v>0</v>
      </c>
      <c r="E7" s="8" t="s">
        <v>39</v>
      </c>
    </row>
    <row r="8" spans="1:6" ht="16.5" customHeight="1" x14ac:dyDescent="0.3">
      <c r="A8" s="88" t="s">
        <v>104</v>
      </c>
      <c r="B8" s="89"/>
      <c r="C8" s="15" t="s">
        <v>56</v>
      </c>
      <c r="D8" s="1"/>
      <c r="E8" s="82" t="s">
        <v>39</v>
      </c>
    </row>
    <row r="9" spans="1:6" ht="16.5" customHeight="1" x14ac:dyDescent="0.3">
      <c r="A9" s="88" t="s">
        <v>136</v>
      </c>
      <c r="B9" s="89"/>
      <c r="C9" s="15" t="s">
        <v>57</v>
      </c>
      <c r="D9" s="1"/>
      <c r="E9" s="82" t="s">
        <v>39</v>
      </c>
    </row>
    <row r="10" spans="1:6" ht="15.75" customHeight="1" x14ac:dyDescent="0.3">
      <c r="A10" s="88" t="s">
        <v>140</v>
      </c>
      <c r="B10" s="89"/>
      <c r="C10" s="15" t="s">
        <v>120</v>
      </c>
      <c r="D10" s="1"/>
      <c r="E10" s="82" t="s">
        <v>39</v>
      </c>
      <c r="F10" s="41"/>
    </row>
    <row r="11" spans="1:6" ht="15.6" x14ac:dyDescent="0.3">
      <c r="A11" s="92" t="s">
        <v>9</v>
      </c>
      <c r="B11" s="93"/>
      <c r="C11" s="15" t="s">
        <v>3</v>
      </c>
      <c r="D11" s="5">
        <f>D12+D13+D14</f>
        <v>0</v>
      </c>
      <c r="E11" s="82" t="s">
        <v>39</v>
      </c>
      <c r="F11" s="16"/>
    </row>
    <row r="12" spans="1:6" ht="15.6" x14ac:dyDescent="0.3">
      <c r="A12" s="92" t="s">
        <v>105</v>
      </c>
      <c r="B12" s="93"/>
      <c r="C12" s="15" t="s">
        <v>58</v>
      </c>
      <c r="D12" s="5">
        <f>ROUNDDOWN(D8*LOOKUP($B$19,'REPS Requirements'!$V$5:$V$39,'REPS Requirements'!$Y$5:$Y$39),0)</f>
        <v>0</v>
      </c>
      <c r="E12" s="6">
        <f>LOOKUP($B$19,'REPS Requirements'!$V$5:$V$39,'REPS Requirements'!$Y$5:$Y$39)</f>
        <v>1.8499999999999999E-2</v>
      </c>
    </row>
    <row r="13" spans="1:6" ht="15.6" x14ac:dyDescent="0.3">
      <c r="A13" s="92" t="s">
        <v>137</v>
      </c>
      <c r="B13" s="93"/>
      <c r="C13" s="15" t="s">
        <v>59</v>
      </c>
      <c r="D13" s="5">
        <f>ROUNDDOWN(D9*LOOKUP($B$19,'REPS Requirements'!$N$5:$N$26,'REPS Requirements'!$Q$5:$Q$26),0)</f>
        <v>0</v>
      </c>
      <c r="E13" s="6">
        <f>LOOKUP($B$19,'REPS Requirements'!$N$5:$N$39,'REPS Requirements'!$Q$5:$Q$39)</f>
        <v>1.35E-2</v>
      </c>
    </row>
    <row r="14" spans="1:6" ht="15.6" x14ac:dyDescent="0.3">
      <c r="A14" s="92" t="s">
        <v>139</v>
      </c>
      <c r="B14" s="93"/>
      <c r="C14" s="15" t="s">
        <v>119</v>
      </c>
      <c r="D14" s="5">
        <f>ROUNDDOWN(D10*LOOKUP($B$19,'REPS Requirements'!$B$5:$B$18,'REPS Requirements'!$E$5:$E$18),0)</f>
        <v>0</v>
      </c>
      <c r="E14" s="6">
        <f>LOOKUP($B$19,'REPS Requirements'!$B$5:$B$18,'REPS Requirements'!$E$5:$E$18)</f>
        <v>3.5000000000000001E-3</v>
      </c>
      <c r="F14" s="41"/>
    </row>
    <row r="15" spans="1:6" ht="15.6" x14ac:dyDescent="0.3">
      <c r="A15" s="102" t="s">
        <v>49</v>
      </c>
      <c r="B15" s="103"/>
      <c r="C15" s="15" t="s">
        <v>4</v>
      </c>
      <c r="D15" s="5">
        <f>D16+D17</f>
        <v>0</v>
      </c>
      <c r="E15" s="82" t="s">
        <v>39</v>
      </c>
    </row>
    <row r="16" spans="1:6" ht="15.6" x14ac:dyDescent="0.3">
      <c r="A16" s="92" t="s">
        <v>141</v>
      </c>
      <c r="B16" s="93"/>
      <c r="C16" s="15" t="s">
        <v>143</v>
      </c>
      <c r="D16" s="5">
        <f>ROUNDDOWN(D8*LOOKUP($B$19,'REPS Requirements'!$V$5:$V$39,'REPS Requirements'!$W$5:$W$39),0)</f>
        <v>0</v>
      </c>
      <c r="E16" s="7">
        <f>LOOKUP($B$19,'REPS Requirements'!$V$5:$V$39,'REPS Requirements'!$W$5:$W$39)</f>
        <v>0.17499999999999999</v>
      </c>
    </row>
    <row r="17" spans="1:5" ht="15.6" x14ac:dyDescent="0.3">
      <c r="A17" s="92" t="s">
        <v>142</v>
      </c>
      <c r="B17" s="93"/>
      <c r="C17" s="15" t="s">
        <v>144</v>
      </c>
      <c r="D17" s="5">
        <f>ROUNDDOWN((D9+D10)*LOOKUP($B$19,'REPS Requirements'!$N$5:$N$26,'REPS Requirements'!$O$5:$O$26),0)</f>
        <v>0</v>
      </c>
      <c r="E17" s="7">
        <f>LOOKUP($B$19,'REPS Requirements'!$N$5:$N$39,'REPS Requirements'!$O$5:$O$39)</f>
        <v>0.17499999999999999</v>
      </c>
    </row>
    <row r="18" spans="1:5" ht="16.2" thickBot="1" x14ac:dyDescent="0.35">
      <c r="A18" s="97" t="s">
        <v>50</v>
      </c>
      <c r="B18" s="98"/>
      <c r="C18" s="83" t="s">
        <v>5</v>
      </c>
      <c r="D18" s="84">
        <f>ROUNDDOWN(D7*LOOKUP($B$19,'REPS Requirements'!$N$5:$N$26,'REPS Requirements'!$P$5:$P$26),0)</f>
        <v>0</v>
      </c>
      <c r="E18" s="85">
        <f>LOOKUP($B$19,'REPS Requirements'!$V$5:$V$39,'REPS Requirements'!$X$5:$X$39)</f>
        <v>5.0000000000000001E-3</v>
      </c>
    </row>
    <row r="19" spans="1:5" ht="15" x14ac:dyDescent="0.25">
      <c r="A19" s="17" t="s">
        <v>16</v>
      </c>
      <c r="B19" s="3">
        <v>2019</v>
      </c>
      <c r="C19" s="18"/>
    </row>
    <row r="20" spans="1:5" ht="15" x14ac:dyDescent="0.25">
      <c r="A20" s="19"/>
      <c r="B20" s="18"/>
      <c r="C20" s="18"/>
    </row>
    <row r="21" spans="1:5" x14ac:dyDescent="0.25">
      <c r="A21" s="20" t="s">
        <v>2</v>
      </c>
      <c r="B21" s="94" t="s">
        <v>123</v>
      </c>
      <c r="C21" s="95"/>
      <c r="D21" s="95"/>
    </row>
    <row r="22" spans="1:5" x14ac:dyDescent="0.25">
      <c r="A22" s="20" t="s">
        <v>56</v>
      </c>
      <c r="B22" s="81" t="s">
        <v>103</v>
      </c>
      <c r="C22" s="21"/>
      <c r="D22" s="21"/>
    </row>
    <row r="23" spans="1:5" x14ac:dyDescent="0.25">
      <c r="A23" s="20" t="s">
        <v>57</v>
      </c>
      <c r="B23" s="81" t="s">
        <v>128</v>
      </c>
      <c r="C23" s="70"/>
      <c r="D23" s="70"/>
    </row>
    <row r="24" spans="1:5" x14ac:dyDescent="0.25">
      <c r="A24" s="20"/>
      <c r="B24" s="86" t="s">
        <v>135</v>
      </c>
      <c r="C24" s="78"/>
      <c r="D24" s="78"/>
    </row>
    <row r="25" spans="1:5" x14ac:dyDescent="0.25">
      <c r="A25" s="20" t="s">
        <v>120</v>
      </c>
      <c r="B25" s="86" t="s">
        <v>129</v>
      </c>
      <c r="C25" s="21"/>
      <c r="D25" s="21"/>
    </row>
    <row r="26" spans="1:5" x14ac:dyDescent="0.25">
      <c r="A26" s="20"/>
      <c r="B26" s="77" t="s">
        <v>130</v>
      </c>
      <c r="C26" s="78"/>
      <c r="D26" s="78"/>
    </row>
    <row r="27" spans="1:5" x14ac:dyDescent="0.25">
      <c r="A27" s="22" t="s">
        <v>3</v>
      </c>
      <c r="B27" s="94" t="s">
        <v>122</v>
      </c>
      <c r="C27" s="95"/>
      <c r="D27" s="95"/>
    </row>
    <row r="28" spans="1:5" x14ac:dyDescent="0.25">
      <c r="A28" s="22" t="s">
        <v>58</v>
      </c>
      <c r="B28" s="86" t="s">
        <v>131</v>
      </c>
      <c r="C28" s="21"/>
      <c r="D28" s="21"/>
    </row>
    <row r="29" spans="1:5" x14ac:dyDescent="0.25">
      <c r="A29" s="22" t="s">
        <v>59</v>
      </c>
      <c r="B29" s="81" t="s">
        <v>132</v>
      </c>
      <c r="C29" s="21"/>
      <c r="D29" s="21"/>
    </row>
    <row r="30" spans="1:5" x14ac:dyDescent="0.25">
      <c r="A30" s="71" t="s">
        <v>119</v>
      </c>
      <c r="B30" s="81" t="s">
        <v>133</v>
      </c>
      <c r="C30" s="70"/>
      <c r="D30" s="70"/>
    </row>
    <row r="31" spans="1:5" x14ac:dyDescent="0.25">
      <c r="A31" s="22" t="s">
        <v>4</v>
      </c>
      <c r="B31" s="94" t="s">
        <v>145</v>
      </c>
      <c r="C31" s="95"/>
      <c r="D31" s="95"/>
    </row>
    <row r="32" spans="1:5" x14ac:dyDescent="0.25">
      <c r="A32" s="79" t="s">
        <v>143</v>
      </c>
      <c r="B32" s="94" t="s">
        <v>146</v>
      </c>
      <c r="C32" s="95"/>
      <c r="D32" s="95"/>
    </row>
    <row r="33" spans="1:4" x14ac:dyDescent="0.25">
      <c r="A33" s="79" t="s">
        <v>144</v>
      </c>
      <c r="B33" s="94" t="s">
        <v>147</v>
      </c>
      <c r="C33" s="95"/>
      <c r="D33" s="95"/>
    </row>
    <row r="34" spans="1:4" x14ac:dyDescent="0.25">
      <c r="A34" s="79"/>
      <c r="B34" s="86" t="s">
        <v>148</v>
      </c>
      <c r="C34" s="78"/>
      <c r="D34" s="78"/>
    </row>
    <row r="35" spans="1:4" x14ac:dyDescent="0.25">
      <c r="A35" s="22" t="s">
        <v>5</v>
      </c>
      <c r="B35" s="94" t="s">
        <v>134</v>
      </c>
      <c r="C35" s="95"/>
      <c r="D35" s="95"/>
    </row>
    <row r="37" spans="1:4" s="24" customFormat="1" x14ac:dyDescent="0.25">
      <c r="A37" s="73" t="s">
        <v>121</v>
      </c>
      <c r="B37" s="21"/>
      <c r="C37" s="21"/>
    </row>
    <row r="38" spans="1:4" s="69" customFormat="1" x14ac:dyDescent="0.25">
      <c r="A38" s="73" t="s">
        <v>124</v>
      </c>
      <c r="B38" s="70"/>
      <c r="C38" s="70"/>
    </row>
    <row r="39" spans="1:4" s="24" customFormat="1" x14ac:dyDescent="0.25">
      <c r="A39" s="91"/>
      <c r="B39" s="91"/>
      <c r="C39" s="91"/>
    </row>
    <row r="40" spans="1:4" s="24" customFormat="1" x14ac:dyDescent="0.25">
      <c r="A40" s="24" t="s">
        <v>61</v>
      </c>
    </row>
    <row r="41" spans="1:4" s="24" customFormat="1" x14ac:dyDescent="0.25">
      <c r="A41" s="23" t="s">
        <v>66</v>
      </c>
      <c r="B41" s="21"/>
    </row>
    <row r="42" spans="1:4" s="24" customFormat="1" x14ac:dyDescent="0.25">
      <c r="A42" s="21"/>
    </row>
    <row r="43" spans="1:4" s="24" customFormat="1" x14ac:dyDescent="0.25">
      <c r="B43" s="21"/>
    </row>
    <row r="44" spans="1:4" s="24" customFormat="1" x14ac:dyDescent="0.25"/>
    <row r="45" spans="1:4" s="24" customFormat="1" x14ac:dyDescent="0.25">
      <c r="A45" s="21"/>
      <c r="B45" s="21"/>
    </row>
    <row r="46" spans="1:4" s="24" customFormat="1" x14ac:dyDescent="0.25"/>
    <row r="47" spans="1:4" s="24" customFormat="1" x14ac:dyDescent="0.25">
      <c r="A47" s="21"/>
      <c r="B47" s="21"/>
    </row>
    <row r="48" spans="1:4" s="24" customFormat="1" x14ac:dyDescent="0.25"/>
    <row r="49" spans="1:2" s="24" customFormat="1" x14ac:dyDescent="0.25">
      <c r="A49" s="10"/>
      <c r="B49" s="21"/>
    </row>
    <row r="50" spans="1:2" s="24" customFormat="1" x14ac:dyDescent="0.25">
      <c r="A50" s="10"/>
      <c r="B50" s="21"/>
    </row>
    <row r="51" spans="1:2" s="24" customFormat="1" x14ac:dyDescent="0.25"/>
    <row r="52" spans="1:2" s="24" customFormat="1" x14ac:dyDescent="0.25">
      <c r="A52" s="21"/>
      <c r="B52" s="21"/>
    </row>
    <row r="53" spans="1:2" s="24" customFormat="1" x14ac:dyDescent="0.25"/>
    <row r="54" spans="1:2" s="24" customFormat="1" x14ac:dyDescent="0.25">
      <c r="A54" s="21"/>
      <c r="B54" s="21"/>
    </row>
    <row r="55" spans="1:2" s="24" customFormat="1" x14ac:dyDescent="0.25"/>
    <row r="56" spans="1:2" s="24" customFormat="1" x14ac:dyDescent="0.25">
      <c r="A56" s="21"/>
      <c r="B56" s="21"/>
    </row>
    <row r="57" spans="1:2" s="24" customFormat="1" x14ac:dyDescent="0.25"/>
    <row r="58" spans="1:2" s="24" customFormat="1" x14ac:dyDescent="0.25">
      <c r="A58" s="21"/>
      <c r="B58" s="21"/>
    </row>
    <row r="59" spans="1:2" s="24" customFormat="1" x14ac:dyDescent="0.25"/>
    <row r="60" spans="1:2" s="24" customFormat="1" x14ac:dyDescent="0.25">
      <c r="A60" s="21"/>
      <c r="B60" s="21"/>
    </row>
    <row r="61" spans="1:2" s="24" customFormat="1" x14ac:dyDescent="0.25"/>
    <row r="62" spans="1:2" s="24" customFormat="1" x14ac:dyDescent="0.25">
      <c r="A62" s="21"/>
      <c r="B62" s="21"/>
    </row>
    <row r="63" spans="1:2" s="24" customFormat="1" x14ac:dyDescent="0.25"/>
    <row r="64" spans="1:2" s="24" customFormat="1" x14ac:dyDescent="0.25">
      <c r="A64" s="21"/>
      <c r="B64" s="21"/>
    </row>
    <row r="65" spans="1:2" s="24" customFormat="1" x14ac:dyDescent="0.25"/>
    <row r="66" spans="1:2" s="24" customFormat="1" x14ac:dyDescent="0.25">
      <c r="A66" s="21"/>
      <c r="B66" s="21"/>
    </row>
    <row r="67" spans="1:2" s="24" customFormat="1" x14ac:dyDescent="0.25"/>
    <row r="68" spans="1:2" s="24" customFormat="1" x14ac:dyDescent="0.25">
      <c r="A68" s="21"/>
      <c r="B68" s="21"/>
    </row>
    <row r="69" spans="1:2" s="24" customFormat="1" x14ac:dyDescent="0.25"/>
    <row r="70" spans="1:2" s="24" customFormat="1" x14ac:dyDescent="0.25">
      <c r="A70" s="21"/>
      <c r="B70" s="21"/>
    </row>
    <row r="71" spans="1:2" s="24" customFormat="1" x14ac:dyDescent="0.25"/>
  </sheetData>
  <sheetProtection algorithmName="SHA-512" hashValue="AvwRE/6xpi85UHSUCC+XFYsECpusUP6DXLTYk9L5T0CNnyj3zbkf6c4HWOK+FVUBI6xvknmC08aor6+D9M+pXw==" saltValue="Afh+27T46uVngTs9IRp2iw==" spinCount="100000" sheet="1" objects="1" scenarios="1"/>
  <protectedRanges>
    <protectedRange sqref="D8:D10 B19" name="Range1"/>
  </protectedRanges>
  <mergeCells count="22">
    <mergeCell ref="A12:B12"/>
    <mergeCell ref="A14:B14"/>
    <mergeCell ref="A16:B16"/>
    <mergeCell ref="A17:B17"/>
    <mergeCell ref="B32:D32"/>
    <mergeCell ref="A13:B13"/>
    <mergeCell ref="A9:B9"/>
    <mergeCell ref="A1:E1"/>
    <mergeCell ref="A39:C39"/>
    <mergeCell ref="A11:B11"/>
    <mergeCell ref="B27:D27"/>
    <mergeCell ref="B21:D21"/>
    <mergeCell ref="B31:D31"/>
    <mergeCell ref="B35:D35"/>
    <mergeCell ref="A4:D4"/>
    <mergeCell ref="A18:B18"/>
    <mergeCell ref="A6:C6"/>
    <mergeCell ref="A15:B15"/>
    <mergeCell ref="A7:B7"/>
    <mergeCell ref="A8:B8"/>
    <mergeCell ref="A10:B10"/>
    <mergeCell ref="B33:D33"/>
  </mergeCells>
  <phoneticPr fontId="7" type="noConversion"/>
  <printOptions horizontalCentered="1" verticalCentered="1"/>
  <pageMargins left="0" right="0" top="0.5" bottom="0.5" header="0.5" footer="0.5"/>
  <pageSetup scale="9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E95"/>
  <sheetViews>
    <sheetView tabSelected="1" topLeftCell="A13" workbookViewId="0">
      <selection activeCell="C19" sqref="C19"/>
    </sheetView>
  </sheetViews>
  <sheetFormatPr defaultColWidth="9.109375" defaultRowHeight="13.2" x14ac:dyDescent="0.25"/>
  <cols>
    <col min="1" max="1" width="26.44140625" style="10" customWidth="1"/>
    <col min="2" max="2" width="31.33203125" style="10" customWidth="1"/>
    <col min="3" max="3" width="30" style="10" customWidth="1"/>
    <col min="4" max="4" width="46.5546875" style="10" customWidth="1"/>
    <col min="5" max="16384" width="9.109375" style="10"/>
  </cols>
  <sheetData>
    <row r="2" spans="1:4" ht="13.8" x14ac:dyDescent="0.25">
      <c r="A2" s="90" t="str">
        <f>Sales!A1</f>
        <v>Electricity Supplier Annual Compliance Report - DC RPS Program</v>
      </c>
      <c r="B2" s="119"/>
      <c r="C2" s="119"/>
      <c r="D2" s="119"/>
    </row>
    <row r="3" spans="1:4" x14ac:dyDescent="0.25">
      <c r="B3" s="27" t="s">
        <v>40</v>
      </c>
      <c r="C3" s="22">
        <f>Sales!$B$19</f>
        <v>2019</v>
      </c>
    </row>
    <row r="5" spans="1:4" x14ac:dyDescent="0.25">
      <c r="A5" s="19" t="s">
        <v>46</v>
      </c>
      <c r="B5" s="116"/>
      <c r="C5" s="116"/>
    </row>
    <row r="6" spans="1:4" x14ac:dyDescent="0.25">
      <c r="A6" s="19" t="s">
        <v>41</v>
      </c>
      <c r="B6" s="116"/>
      <c r="C6" s="116"/>
    </row>
    <row r="7" spans="1:4" x14ac:dyDescent="0.25">
      <c r="A7" s="19" t="s">
        <v>47</v>
      </c>
      <c r="B7" s="116"/>
      <c r="C7" s="116"/>
    </row>
    <row r="8" spans="1:4" x14ac:dyDescent="0.25">
      <c r="A8" s="19" t="s">
        <v>42</v>
      </c>
      <c r="B8" s="117"/>
      <c r="C8" s="117"/>
    </row>
    <row r="9" spans="1:4" x14ac:dyDescent="0.25">
      <c r="A9" s="19"/>
      <c r="B9" s="116"/>
      <c r="C9" s="116"/>
    </row>
    <row r="10" spans="1:4" x14ac:dyDescent="0.25">
      <c r="A10" s="19"/>
      <c r="B10" s="116"/>
      <c r="C10" s="116"/>
    </row>
    <row r="11" spans="1:4" x14ac:dyDescent="0.25">
      <c r="A11" s="19" t="s">
        <v>43</v>
      </c>
      <c r="B11" s="116"/>
      <c r="C11" s="116"/>
    </row>
    <row r="12" spans="1:4" x14ac:dyDescent="0.25">
      <c r="A12" s="19" t="s">
        <v>44</v>
      </c>
      <c r="B12" s="117"/>
      <c r="C12" s="117"/>
    </row>
    <row r="13" spans="1:4" x14ac:dyDescent="0.25">
      <c r="A13" s="19" t="s">
        <v>45</v>
      </c>
      <c r="B13" s="116"/>
      <c r="C13" s="116"/>
    </row>
    <row r="15" spans="1:4" ht="15.6" x14ac:dyDescent="0.3">
      <c r="A15" s="96" t="s">
        <v>37</v>
      </c>
      <c r="B15" s="96"/>
      <c r="C15" s="96"/>
      <c r="D15" s="96"/>
    </row>
    <row r="16" spans="1:4" ht="15.6" x14ac:dyDescent="0.3">
      <c r="A16" s="49"/>
      <c r="B16" s="49"/>
      <c r="C16" s="49"/>
      <c r="D16" s="49"/>
    </row>
    <row r="17" spans="1:5" ht="13.8" thickBot="1" x14ac:dyDescent="0.3">
      <c r="A17" s="118" t="s">
        <v>98</v>
      </c>
      <c r="B17" s="118"/>
      <c r="C17" s="118"/>
      <c r="D17" s="118"/>
    </row>
    <row r="18" spans="1:5" x14ac:dyDescent="0.25">
      <c r="A18" s="112" t="s">
        <v>10</v>
      </c>
      <c r="B18" s="115"/>
      <c r="C18" s="28"/>
      <c r="D18" s="29"/>
    </row>
    <row r="19" spans="1:5" x14ac:dyDescent="0.25">
      <c r="A19" s="108" t="s">
        <v>48</v>
      </c>
      <c r="B19" s="109"/>
      <c r="C19" s="4"/>
      <c r="D19" s="30" t="s">
        <v>62</v>
      </c>
    </row>
    <row r="20" spans="1:5" x14ac:dyDescent="0.25">
      <c r="A20" s="80" t="s">
        <v>73</v>
      </c>
      <c r="B20" s="50"/>
      <c r="C20" s="87"/>
      <c r="D20" s="30" t="s">
        <v>63</v>
      </c>
    </row>
    <row r="21" spans="1:5" x14ac:dyDescent="0.25">
      <c r="A21" s="108" t="s">
        <v>32</v>
      </c>
      <c r="B21" s="109"/>
      <c r="C21" s="31">
        <f>ROUND(Sales!D11*'Compliance Fee'!C20,0)</f>
        <v>0</v>
      </c>
      <c r="D21" s="30" t="s">
        <v>76</v>
      </c>
    </row>
    <row r="22" spans="1:5" x14ac:dyDescent="0.25">
      <c r="A22" s="108" t="s">
        <v>14</v>
      </c>
      <c r="B22" s="109"/>
      <c r="C22" s="32">
        <f>IF(C21-C19&lt;=0,0,C21-C19)</f>
        <v>0</v>
      </c>
      <c r="D22" s="30" t="s">
        <v>19</v>
      </c>
    </row>
    <row r="23" spans="1:5" x14ac:dyDescent="0.25">
      <c r="A23" s="108" t="s">
        <v>25</v>
      </c>
      <c r="B23" s="109"/>
      <c r="C23" s="33">
        <f>IF(Sales!B19&lt;2018,350,IF(Sales!B19&lt;2019,300,IF(Sales!B19&lt;2021,200,IF(Sales!B19&lt;2023,150,50))))</f>
        <v>200</v>
      </c>
      <c r="D23" s="30" t="s">
        <v>53</v>
      </c>
    </row>
    <row r="24" spans="1:5" ht="13.8" thickBot="1" x14ac:dyDescent="0.3">
      <c r="A24" s="106" t="s">
        <v>28</v>
      </c>
      <c r="B24" s="107"/>
      <c r="C24" s="34">
        <f>C23*C22</f>
        <v>0</v>
      </c>
      <c r="D24" s="35" t="s">
        <v>20</v>
      </c>
    </row>
    <row r="25" spans="1:5" ht="15.6" x14ac:dyDescent="0.3">
      <c r="A25" s="49"/>
      <c r="B25" s="49"/>
      <c r="C25" s="49"/>
      <c r="D25" s="49"/>
    </row>
    <row r="26" spans="1:5" ht="13.8" thickBot="1" x14ac:dyDescent="0.3">
      <c r="A26" s="118" t="s">
        <v>111</v>
      </c>
      <c r="B26" s="118"/>
      <c r="C26" s="118"/>
      <c r="D26" s="118"/>
    </row>
    <row r="27" spans="1:5" x14ac:dyDescent="0.25">
      <c r="A27" s="112" t="s">
        <v>10</v>
      </c>
      <c r="B27" s="115"/>
      <c r="C27" s="28"/>
      <c r="D27" s="29"/>
    </row>
    <row r="28" spans="1:5" x14ac:dyDescent="0.25">
      <c r="A28" s="108" t="s">
        <v>48</v>
      </c>
      <c r="B28" s="109"/>
      <c r="C28" s="4"/>
      <c r="D28" s="30" t="s">
        <v>21</v>
      </c>
    </row>
    <row r="29" spans="1:5" x14ac:dyDescent="0.25">
      <c r="A29" s="51" t="s">
        <v>73</v>
      </c>
      <c r="B29" s="50"/>
      <c r="C29" s="52">
        <f>1-C20</f>
        <v>1</v>
      </c>
      <c r="D29" s="30" t="s">
        <v>77</v>
      </c>
    </row>
    <row r="30" spans="1:5" x14ac:dyDescent="0.25">
      <c r="A30" s="108" t="s">
        <v>32</v>
      </c>
      <c r="B30" s="109"/>
      <c r="C30" s="31">
        <f>Sales!D11-'Compliance Fee'!C21</f>
        <v>0</v>
      </c>
      <c r="D30" s="30" t="s">
        <v>99</v>
      </c>
      <c r="E30" s="54">
        <f>C21+C30</f>
        <v>0</v>
      </c>
    </row>
    <row r="31" spans="1:5" x14ac:dyDescent="0.25">
      <c r="A31" s="108" t="s">
        <v>14</v>
      </c>
      <c r="B31" s="109"/>
      <c r="C31" s="32">
        <f>IF(C30-C28&lt;=0,0,C30-C28)</f>
        <v>0</v>
      </c>
      <c r="D31" s="30" t="s">
        <v>33</v>
      </c>
    </row>
    <row r="32" spans="1:5" x14ac:dyDescent="0.25">
      <c r="A32" s="108" t="s">
        <v>25</v>
      </c>
      <c r="B32" s="109"/>
      <c r="C32" s="33">
        <f>IF(Sales!B19&lt;2024,500,IF(Sales!B19&lt;2029,400,IF(Sales!B19&lt;2042,300,100)))</f>
        <v>500</v>
      </c>
      <c r="D32" s="30" t="s">
        <v>53</v>
      </c>
    </row>
    <row r="33" spans="1:4" ht="13.8" thickBot="1" x14ac:dyDescent="0.3">
      <c r="A33" s="106" t="s">
        <v>28</v>
      </c>
      <c r="B33" s="107"/>
      <c r="C33" s="34">
        <f>C32*C31</f>
        <v>0</v>
      </c>
      <c r="D33" s="35" t="s">
        <v>34</v>
      </c>
    </row>
    <row r="34" spans="1:4" x14ac:dyDescent="0.25">
      <c r="C34" s="54"/>
      <c r="D34" s="12"/>
    </row>
    <row r="35" spans="1:4" ht="13.8" thickBot="1" x14ac:dyDescent="0.3">
      <c r="A35" s="110" t="s">
        <v>126</v>
      </c>
      <c r="B35" s="111"/>
      <c r="C35" s="111"/>
      <c r="D35" s="111"/>
    </row>
    <row r="36" spans="1:4" x14ac:dyDescent="0.25">
      <c r="A36" s="112" t="s">
        <v>12</v>
      </c>
      <c r="B36" s="115"/>
      <c r="C36" s="28"/>
      <c r="D36" s="29"/>
    </row>
    <row r="37" spans="1:4" x14ac:dyDescent="0.25">
      <c r="A37" s="108" t="s">
        <v>60</v>
      </c>
      <c r="B37" s="109"/>
      <c r="C37" s="25"/>
      <c r="D37" s="30" t="s">
        <v>70</v>
      </c>
    </row>
    <row r="38" spans="1:4" x14ac:dyDescent="0.25">
      <c r="A38" s="108" t="s">
        <v>31</v>
      </c>
      <c r="B38" s="109"/>
      <c r="C38" s="32">
        <f>Sales!D15</f>
        <v>0</v>
      </c>
      <c r="D38" s="30" t="s">
        <v>71</v>
      </c>
    </row>
    <row r="39" spans="1:4" x14ac:dyDescent="0.25">
      <c r="A39" s="108" t="s">
        <v>11</v>
      </c>
      <c r="B39" s="109"/>
      <c r="C39" s="32">
        <f>IF(C38-C37&lt;=0,0,C38-C37)</f>
        <v>0</v>
      </c>
      <c r="D39" s="30" t="s">
        <v>72</v>
      </c>
    </row>
    <row r="40" spans="1:4" x14ac:dyDescent="0.25">
      <c r="A40" s="108" t="s">
        <v>26</v>
      </c>
      <c r="B40" s="109"/>
      <c r="C40" s="33">
        <v>50</v>
      </c>
      <c r="D40" s="30" t="s">
        <v>53</v>
      </c>
    </row>
    <row r="41" spans="1:4" ht="13.8" thickBot="1" x14ac:dyDescent="0.3">
      <c r="A41" s="106" t="s">
        <v>27</v>
      </c>
      <c r="B41" s="107"/>
      <c r="C41" s="34">
        <f>C40*C39</f>
        <v>0</v>
      </c>
      <c r="D41" s="35" t="s">
        <v>75</v>
      </c>
    </row>
    <row r="43" spans="1:4" ht="13.8" thickBot="1" x14ac:dyDescent="0.3"/>
    <row r="44" spans="1:4" x14ac:dyDescent="0.25">
      <c r="A44" s="112" t="s">
        <v>13</v>
      </c>
      <c r="B44" s="113"/>
      <c r="C44" s="36"/>
      <c r="D44" s="29"/>
    </row>
    <row r="45" spans="1:4" x14ac:dyDescent="0.25">
      <c r="A45" s="114" t="s">
        <v>67</v>
      </c>
      <c r="B45" s="109"/>
      <c r="C45" s="26"/>
      <c r="D45" s="30" t="s">
        <v>78</v>
      </c>
    </row>
    <row r="46" spans="1:4" x14ac:dyDescent="0.25">
      <c r="A46" s="114" t="s">
        <v>68</v>
      </c>
      <c r="B46" s="109"/>
      <c r="C46" s="37">
        <f>Sales!D18</f>
        <v>0</v>
      </c>
      <c r="D46" s="30" t="s">
        <v>79</v>
      </c>
    </row>
    <row r="47" spans="1:4" x14ac:dyDescent="0.25">
      <c r="A47" s="108" t="s">
        <v>24</v>
      </c>
      <c r="B47" s="109"/>
      <c r="C47" s="37">
        <f>IF(C46-C45&lt;=0,0,C46-C45)</f>
        <v>0</v>
      </c>
      <c r="D47" s="30" t="s">
        <v>89</v>
      </c>
    </row>
    <row r="48" spans="1:4" x14ac:dyDescent="0.25">
      <c r="A48" s="108" t="s">
        <v>30</v>
      </c>
      <c r="B48" s="109"/>
      <c r="C48" s="33">
        <v>10</v>
      </c>
      <c r="D48" s="30" t="s">
        <v>53</v>
      </c>
    </row>
    <row r="49" spans="1:4" ht="13.8" thickBot="1" x14ac:dyDescent="0.3">
      <c r="A49" s="106" t="s">
        <v>29</v>
      </c>
      <c r="B49" s="107"/>
      <c r="C49" s="34">
        <f>C48*C47</f>
        <v>0</v>
      </c>
      <c r="D49" s="35" t="s">
        <v>80</v>
      </c>
    </row>
    <row r="50" spans="1:4" ht="13.8" thickBot="1" x14ac:dyDescent="0.3"/>
    <row r="51" spans="1:4" ht="13.8" thickBot="1" x14ac:dyDescent="0.3">
      <c r="A51" s="104" t="s">
        <v>6</v>
      </c>
      <c r="B51" s="105"/>
      <c r="C51" s="38">
        <f>C24+C33+C41+C49</f>
        <v>0</v>
      </c>
      <c r="D51" s="39" t="s">
        <v>90</v>
      </c>
    </row>
    <row r="52" spans="1:4" x14ac:dyDescent="0.25">
      <c r="D52" s="40"/>
    </row>
    <row r="53" spans="1:4" x14ac:dyDescent="0.25">
      <c r="A53" s="10" t="s">
        <v>52</v>
      </c>
      <c r="D53" s="40"/>
    </row>
    <row r="54" spans="1:4" x14ac:dyDescent="0.25">
      <c r="A54" s="41" t="s">
        <v>102</v>
      </c>
      <c r="D54" s="40"/>
    </row>
    <row r="55" spans="1:4" x14ac:dyDescent="0.25">
      <c r="D55" s="40"/>
    </row>
    <row r="56" spans="1:4" x14ac:dyDescent="0.25">
      <c r="A56" s="19" t="s">
        <v>62</v>
      </c>
      <c r="B56" s="10" t="s">
        <v>81</v>
      </c>
    </row>
    <row r="57" spans="1:4" x14ac:dyDescent="0.25">
      <c r="A57" s="19" t="s">
        <v>63</v>
      </c>
      <c r="B57" s="41" t="s">
        <v>106</v>
      </c>
    </row>
    <row r="58" spans="1:4" x14ac:dyDescent="0.25">
      <c r="A58" s="19"/>
      <c r="B58" s="10" t="s">
        <v>74</v>
      </c>
    </row>
    <row r="59" spans="1:4" x14ac:dyDescent="0.25">
      <c r="A59" s="19" t="s">
        <v>15</v>
      </c>
      <c r="B59" s="59" t="s">
        <v>125</v>
      </c>
    </row>
    <row r="60" spans="1:4" x14ac:dyDescent="0.25">
      <c r="A60" s="19" t="s">
        <v>19</v>
      </c>
      <c r="B60" s="10" t="s">
        <v>84</v>
      </c>
    </row>
    <row r="61" spans="1:4" x14ac:dyDescent="0.25">
      <c r="A61" s="19" t="s">
        <v>20</v>
      </c>
      <c r="B61" s="41" t="s">
        <v>100</v>
      </c>
    </row>
    <row r="62" spans="1:4" x14ac:dyDescent="0.25">
      <c r="A62" s="19"/>
      <c r="B62" s="59" t="s">
        <v>138</v>
      </c>
    </row>
    <row r="63" spans="1:4" x14ac:dyDescent="0.25">
      <c r="A63" s="19" t="s">
        <v>21</v>
      </c>
      <c r="B63" s="10" t="s">
        <v>82</v>
      </c>
    </row>
    <row r="64" spans="1:4" x14ac:dyDescent="0.25">
      <c r="A64" s="19" t="s">
        <v>22</v>
      </c>
      <c r="B64" s="53" t="s">
        <v>83</v>
      </c>
    </row>
    <row r="65" spans="1:2" x14ac:dyDescent="0.25">
      <c r="A65" s="19" t="s">
        <v>23</v>
      </c>
      <c r="B65" s="53" t="s">
        <v>101</v>
      </c>
    </row>
    <row r="66" spans="1:2" x14ac:dyDescent="0.25">
      <c r="A66" s="19" t="s">
        <v>33</v>
      </c>
      <c r="B66" s="53" t="s">
        <v>85</v>
      </c>
    </row>
    <row r="67" spans="1:2" x14ac:dyDescent="0.25">
      <c r="A67" s="19" t="s">
        <v>34</v>
      </c>
      <c r="B67" s="53" t="s">
        <v>87</v>
      </c>
    </row>
    <row r="68" spans="1:2" x14ac:dyDescent="0.25">
      <c r="A68" s="19"/>
      <c r="B68" s="53" t="s">
        <v>86</v>
      </c>
    </row>
    <row r="69" spans="1:2" x14ac:dyDescent="0.25">
      <c r="A69" s="19" t="s">
        <v>70</v>
      </c>
      <c r="B69" s="10" t="s">
        <v>64</v>
      </c>
    </row>
    <row r="70" spans="1:2" x14ac:dyDescent="0.25">
      <c r="A70" s="19"/>
      <c r="B70" s="10" t="s">
        <v>88</v>
      </c>
    </row>
    <row r="71" spans="1:2" x14ac:dyDescent="0.25">
      <c r="A71" s="19" t="s">
        <v>71</v>
      </c>
      <c r="B71" s="10" t="s">
        <v>91</v>
      </c>
    </row>
    <row r="72" spans="1:2" x14ac:dyDescent="0.25">
      <c r="A72" s="19" t="s">
        <v>72</v>
      </c>
      <c r="B72" s="10" t="s">
        <v>92</v>
      </c>
    </row>
    <row r="73" spans="1:2" x14ac:dyDescent="0.25">
      <c r="B73" s="10" t="s">
        <v>35</v>
      </c>
    </row>
    <row r="74" spans="1:2" x14ac:dyDescent="0.25">
      <c r="A74" s="19" t="s">
        <v>75</v>
      </c>
      <c r="B74" s="10" t="s">
        <v>93</v>
      </c>
    </row>
    <row r="75" spans="1:2" x14ac:dyDescent="0.25">
      <c r="A75" s="19" t="s">
        <v>78</v>
      </c>
      <c r="B75" s="41" t="s">
        <v>69</v>
      </c>
    </row>
    <row r="76" spans="1:2" x14ac:dyDescent="0.25">
      <c r="A76" s="19" t="s">
        <v>79</v>
      </c>
      <c r="B76" s="10" t="s">
        <v>94</v>
      </c>
    </row>
    <row r="77" spans="1:2" x14ac:dyDescent="0.25">
      <c r="A77" s="19" t="s">
        <v>89</v>
      </c>
      <c r="B77" s="10" t="s">
        <v>95</v>
      </c>
    </row>
    <row r="78" spans="1:2" x14ac:dyDescent="0.25">
      <c r="A78" s="19"/>
      <c r="B78" s="10" t="s">
        <v>36</v>
      </c>
    </row>
    <row r="79" spans="1:2" x14ac:dyDescent="0.25">
      <c r="A79" s="19" t="s">
        <v>80</v>
      </c>
      <c r="B79" s="41" t="s">
        <v>96</v>
      </c>
    </row>
    <row r="80" spans="1:2" x14ac:dyDescent="0.25">
      <c r="A80" s="19" t="s">
        <v>90</v>
      </c>
      <c r="B80" s="10" t="s">
        <v>97</v>
      </c>
    </row>
    <row r="82" spans="1:3" ht="15.6" x14ac:dyDescent="0.3">
      <c r="A82" s="72" t="s">
        <v>112</v>
      </c>
      <c r="B82" s="68"/>
      <c r="C82" s="67"/>
    </row>
    <row r="83" spans="1:3" x14ac:dyDescent="0.25">
      <c r="A83" s="73" t="s">
        <v>150</v>
      </c>
      <c r="B83" s="67"/>
      <c r="C83" s="25"/>
    </row>
    <row r="84" spans="1:3" x14ac:dyDescent="0.25">
      <c r="A84" s="73" t="s">
        <v>149</v>
      </c>
      <c r="B84" s="68"/>
      <c r="C84" s="4"/>
    </row>
    <row r="85" spans="1:3" x14ac:dyDescent="0.25">
      <c r="A85" s="74" t="s">
        <v>151</v>
      </c>
      <c r="B85" s="78"/>
      <c r="C85" s="4"/>
    </row>
    <row r="86" spans="1:3" x14ac:dyDescent="0.25">
      <c r="A86" s="74" t="s">
        <v>152</v>
      </c>
      <c r="B86" s="78"/>
      <c r="C86" s="4"/>
    </row>
    <row r="87" spans="1:3" x14ac:dyDescent="0.25">
      <c r="A87" s="73" t="s">
        <v>113</v>
      </c>
      <c r="B87" s="78"/>
      <c r="C87" s="4"/>
    </row>
    <row r="88" spans="1:3" x14ac:dyDescent="0.25">
      <c r="A88" s="73" t="s">
        <v>154</v>
      </c>
      <c r="B88" s="78"/>
      <c r="C88" s="4"/>
    </row>
    <row r="89" spans="1:3" x14ac:dyDescent="0.25">
      <c r="A89" s="74" t="s">
        <v>114</v>
      </c>
      <c r="B89" s="75"/>
      <c r="C89" s="4"/>
    </row>
    <row r="90" spans="1:3" x14ac:dyDescent="0.25">
      <c r="A90" s="74" t="s">
        <v>116</v>
      </c>
      <c r="B90" s="75"/>
      <c r="C90" s="4"/>
    </row>
    <row r="91" spans="1:3" x14ac:dyDescent="0.25">
      <c r="A91" s="74" t="s">
        <v>115</v>
      </c>
      <c r="B91" s="75"/>
      <c r="C91" s="4"/>
    </row>
    <row r="92" spans="1:3" x14ac:dyDescent="0.25">
      <c r="A92" s="74" t="s">
        <v>117</v>
      </c>
      <c r="B92" s="75"/>
      <c r="C92" s="4"/>
    </row>
    <row r="93" spans="1:3" x14ac:dyDescent="0.25">
      <c r="A93" s="76" t="s">
        <v>127</v>
      </c>
      <c r="C93" s="4"/>
    </row>
    <row r="94" spans="1:3" x14ac:dyDescent="0.25">
      <c r="A94" s="76" t="s">
        <v>118</v>
      </c>
    </row>
    <row r="95" spans="1:3" x14ac:dyDescent="0.25">
      <c r="A95" s="76" t="s">
        <v>153</v>
      </c>
    </row>
  </sheetData>
  <sheetProtection algorithmName="SHA-512" hashValue="DqhbHyjGH2ib6B87I7lAMG7ilgy+OmWGxmc6fFPYtdA2KbhewHKnAqn2ZFVUCd/80hlN26lyJYlizCuD4CnEjw==" saltValue="GANSFtNVqAHeO9R11Q0aBA==" spinCount="100000" sheet="1" objects="1" scenarios="1"/>
  <protectedRanges>
    <protectedRange sqref="C45" name="Range3"/>
    <protectedRange sqref="C37" name="Range2"/>
    <protectedRange sqref="C28:C29" name="Range1"/>
    <protectedRange sqref="B5:C13" name="Range4"/>
    <protectedRange sqref="C19:C20" name="Range1_1"/>
    <protectedRange sqref="C83:C93" name="Range1_1_1"/>
  </protectedRanges>
  <mergeCells count="39">
    <mergeCell ref="A17:D17"/>
    <mergeCell ref="A2:D2"/>
    <mergeCell ref="A15:D15"/>
    <mergeCell ref="A27:B27"/>
    <mergeCell ref="B5:C5"/>
    <mergeCell ref="B6:C6"/>
    <mergeCell ref="B7:C7"/>
    <mergeCell ref="B8:C8"/>
    <mergeCell ref="A31:B31"/>
    <mergeCell ref="A32:B32"/>
    <mergeCell ref="B9:C9"/>
    <mergeCell ref="B10:C10"/>
    <mergeCell ref="B11:C11"/>
    <mergeCell ref="B12:C12"/>
    <mergeCell ref="A24:B24"/>
    <mergeCell ref="A26:D26"/>
    <mergeCell ref="A19:B19"/>
    <mergeCell ref="A30:B30"/>
    <mergeCell ref="A18:B18"/>
    <mergeCell ref="A28:B28"/>
    <mergeCell ref="A23:B23"/>
    <mergeCell ref="A21:B21"/>
    <mergeCell ref="A22:B22"/>
    <mergeCell ref="B13:C13"/>
    <mergeCell ref="A51:B51"/>
    <mergeCell ref="A33:B33"/>
    <mergeCell ref="A39:B39"/>
    <mergeCell ref="A40:B40"/>
    <mergeCell ref="A41:B41"/>
    <mergeCell ref="A48:B48"/>
    <mergeCell ref="A47:B47"/>
    <mergeCell ref="A35:D35"/>
    <mergeCell ref="A44:B44"/>
    <mergeCell ref="A38:B38"/>
    <mergeCell ref="A37:B37"/>
    <mergeCell ref="A49:B49"/>
    <mergeCell ref="A46:B46"/>
    <mergeCell ref="A36:B36"/>
    <mergeCell ref="A45:B45"/>
  </mergeCells>
  <phoneticPr fontId="7" type="noConversion"/>
  <printOptions horizontalCentered="1" verticalCentered="1"/>
  <pageMargins left="0" right="0" top="0.5" bottom="0.5" header="0.5" footer="0.5"/>
  <pageSetup scale="79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E44"/>
  <sheetViews>
    <sheetView topLeftCell="V1" workbookViewId="0">
      <selection activeCell="Y22" sqref="Y22"/>
    </sheetView>
  </sheetViews>
  <sheetFormatPr defaultColWidth="9.109375" defaultRowHeight="13.2" x14ac:dyDescent="0.25"/>
  <cols>
    <col min="1" max="8" width="9.109375" style="10"/>
    <col min="9" max="11" width="10.109375" style="10" customWidth="1"/>
    <col min="12" max="21" width="9.109375" style="10"/>
    <col min="22" max="26" width="10.6640625" style="10" customWidth="1"/>
    <col min="27" max="27" width="9.6640625" style="10" customWidth="1"/>
    <col min="28" max="29" width="9.109375" style="10"/>
    <col min="30" max="30" width="14.77734375" style="10" customWidth="1"/>
    <col min="31" max="16384" width="9.109375" style="10"/>
  </cols>
  <sheetData>
    <row r="1" spans="1:31" x14ac:dyDescent="0.25">
      <c r="B1" s="120" t="s">
        <v>54</v>
      </c>
      <c r="C1" s="120"/>
      <c r="D1" s="120"/>
      <c r="E1" s="120"/>
      <c r="F1" s="24"/>
      <c r="H1" s="120" t="s">
        <v>55</v>
      </c>
      <c r="I1" s="120"/>
      <c r="J1" s="120"/>
      <c r="K1" s="120"/>
      <c r="N1" s="119" t="s">
        <v>65</v>
      </c>
      <c r="O1" s="119"/>
      <c r="P1" s="119"/>
      <c r="Q1" s="119"/>
      <c r="R1" s="57"/>
      <c r="S1" s="57"/>
      <c r="V1" s="122" t="s">
        <v>109</v>
      </c>
      <c r="W1" s="119"/>
      <c r="X1" s="119"/>
      <c r="Y1" s="119"/>
      <c r="Z1" s="62"/>
    </row>
    <row r="2" spans="1:31" x14ac:dyDescent="0.25">
      <c r="A2" s="24"/>
      <c r="B2" s="121" t="s">
        <v>18</v>
      </c>
      <c r="C2" s="121"/>
      <c r="D2" s="121"/>
      <c r="E2" s="121"/>
      <c r="F2" s="24"/>
      <c r="H2" s="121" t="s">
        <v>18</v>
      </c>
      <c r="I2" s="121"/>
      <c r="J2" s="121"/>
      <c r="K2" s="121"/>
      <c r="N2" s="121" t="s">
        <v>18</v>
      </c>
      <c r="O2" s="121"/>
      <c r="P2" s="121"/>
      <c r="Q2" s="121"/>
      <c r="R2" s="58"/>
      <c r="S2" s="58"/>
      <c r="V2" s="121" t="s">
        <v>18</v>
      </c>
      <c r="W2" s="121"/>
      <c r="X2" s="121"/>
      <c r="Y2" s="121"/>
      <c r="Z2" s="63"/>
      <c r="AA2" s="121" t="s">
        <v>107</v>
      </c>
      <c r="AB2" s="121"/>
      <c r="AC2" s="121"/>
    </row>
    <row r="4" spans="1:31" x14ac:dyDescent="0.25">
      <c r="B4" s="42" t="s">
        <v>17</v>
      </c>
      <c r="C4" s="42" t="s">
        <v>12</v>
      </c>
      <c r="D4" s="42" t="s">
        <v>13</v>
      </c>
      <c r="E4" s="42" t="s">
        <v>10</v>
      </c>
      <c r="H4" s="42" t="s">
        <v>17</v>
      </c>
      <c r="I4" s="42" t="s">
        <v>12</v>
      </c>
      <c r="J4" s="42" t="s">
        <v>13</v>
      </c>
      <c r="K4" s="42" t="s">
        <v>10</v>
      </c>
      <c r="N4" s="42" t="s">
        <v>17</v>
      </c>
      <c r="O4" s="42" t="s">
        <v>12</v>
      </c>
      <c r="P4" s="42" t="s">
        <v>13</v>
      </c>
      <c r="Q4" s="42" t="s">
        <v>10</v>
      </c>
      <c r="R4" s="61"/>
      <c r="S4" s="61"/>
      <c r="V4" s="42" t="s">
        <v>17</v>
      </c>
      <c r="W4" s="42" t="s">
        <v>12</v>
      </c>
      <c r="X4" s="42" t="s">
        <v>13</v>
      </c>
      <c r="Y4" s="42" t="s">
        <v>10</v>
      </c>
      <c r="Z4" s="42" t="s">
        <v>17</v>
      </c>
      <c r="AA4" s="42" t="s">
        <v>12</v>
      </c>
      <c r="AB4" s="42" t="s">
        <v>13</v>
      </c>
      <c r="AC4" s="42" t="s">
        <v>10</v>
      </c>
      <c r="AD4" s="64" t="s">
        <v>110</v>
      </c>
    </row>
    <row r="5" spans="1:31" x14ac:dyDescent="0.25">
      <c r="B5" s="43">
        <v>2007</v>
      </c>
      <c r="C5" s="44">
        <v>1.4999999999999999E-2</v>
      </c>
      <c r="D5" s="44">
        <v>2.5000000000000001E-2</v>
      </c>
      <c r="E5" s="45">
        <v>5.0000000000000002E-5</v>
      </c>
      <c r="H5" s="43">
        <v>2011</v>
      </c>
      <c r="I5" s="44">
        <v>0.04</v>
      </c>
      <c r="J5" s="44">
        <v>2.5000000000000001E-2</v>
      </c>
      <c r="K5" s="45">
        <v>4.0000000000000001E-3</v>
      </c>
      <c r="N5" s="43">
        <v>2011</v>
      </c>
      <c r="O5" s="44">
        <v>0.04</v>
      </c>
      <c r="P5" s="44">
        <v>2.5000000000000001E-2</v>
      </c>
      <c r="Q5" s="45">
        <v>4.0000000000000001E-3</v>
      </c>
      <c r="R5" s="48"/>
      <c r="S5" s="48"/>
      <c r="V5" s="43">
        <v>2011</v>
      </c>
      <c r="W5" s="55">
        <v>0.04</v>
      </c>
      <c r="X5" s="44">
        <v>2.5000000000000001E-2</v>
      </c>
      <c r="Y5" s="45">
        <v>4.0000000000000001E-3</v>
      </c>
      <c r="Z5" s="43">
        <v>2011</v>
      </c>
    </row>
    <row r="6" spans="1:31" x14ac:dyDescent="0.25">
      <c r="B6" s="43">
        <f>B5+1</f>
        <v>2008</v>
      </c>
      <c r="C6" s="44">
        <v>0.02</v>
      </c>
      <c r="D6" s="44">
        <v>2.5000000000000001E-2</v>
      </c>
      <c r="E6" s="45">
        <v>1.1E-4</v>
      </c>
      <c r="H6" s="43">
        <f t="shared" ref="H6:H17" si="0">H5+1</f>
        <v>2012</v>
      </c>
      <c r="I6" s="44">
        <v>0.05</v>
      </c>
      <c r="J6" s="44">
        <v>2.5000000000000001E-2</v>
      </c>
      <c r="K6" s="45">
        <v>5.0000000000000001E-3</v>
      </c>
      <c r="N6" s="43">
        <f t="shared" ref="N6:N26" si="1">N5+1</f>
        <v>2012</v>
      </c>
      <c r="O6" s="44">
        <v>0.05</v>
      </c>
      <c r="P6" s="44">
        <v>2.5000000000000001E-2</v>
      </c>
      <c r="Q6" s="45">
        <v>5.0000000000000001E-3</v>
      </c>
      <c r="R6" s="48"/>
      <c r="S6" s="48"/>
      <c r="V6" s="43">
        <f t="shared" ref="V6:V39" si="2">V5+1</f>
        <v>2012</v>
      </c>
      <c r="W6" s="55">
        <v>0.05</v>
      </c>
      <c r="X6" s="44">
        <v>2.5000000000000001E-2</v>
      </c>
      <c r="Y6" s="45">
        <v>5.0000000000000001E-3</v>
      </c>
      <c r="Z6" s="43">
        <f t="shared" ref="Z6:Z39" si="3">Z5+1</f>
        <v>2012</v>
      </c>
    </row>
    <row r="7" spans="1:31" x14ac:dyDescent="0.25">
      <c r="B7" s="43">
        <f t="shared" ref="B7:B18" si="4">B6+1</f>
        <v>2009</v>
      </c>
      <c r="C7" s="44">
        <v>2.5000000000000001E-2</v>
      </c>
      <c r="D7" s="44">
        <v>2.5000000000000001E-2</v>
      </c>
      <c r="E7" s="45">
        <v>1.9000000000000001E-4</v>
      </c>
      <c r="H7" s="43">
        <f t="shared" si="0"/>
        <v>2013</v>
      </c>
      <c r="I7" s="44">
        <v>6.5000000000000002E-2</v>
      </c>
      <c r="J7" s="44">
        <v>2.5000000000000001E-2</v>
      </c>
      <c r="K7" s="45">
        <v>5.0000000000000001E-3</v>
      </c>
      <c r="N7" s="43">
        <f t="shared" si="1"/>
        <v>2013</v>
      </c>
      <c r="O7" s="44">
        <v>6.5000000000000002E-2</v>
      </c>
      <c r="P7" s="44">
        <v>2.5000000000000001E-2</v>
      </c>
      <c r="Q7" s="45">
        <v>5.0000000000000001E-3</v>
      </c>
      <c r="R7" s="48"/>
      <c r="S7" s="48"/>
      <c r="V7" s="43">
        <f t="shared" si="2"/>
        <v>2013</v>
      </c>
      <c r="W7" s="55">
        <v>6.5000000000000002E-2</v>
      </c>
      <c r="X7" s="44">
        <v>2.5000000000000001E-2</v>
      </c>
      <c r="Y7" s="45">
        <v>5.0000000000000001E-3</v>
      </c>
      <c r="Z7" s="43">
        <f t="shared" si="3"/>
        <v>2013</v>
      </c>
    </row>
    <row r="8" spans="1:31" x14ac:dyDescent="0.25">
      <c r="B8" s="43">
        <f t="shared" si="4"/>
        <v>2010</v>
      </c>
      <c r="C8" s="44">
        <v>0.03</v>
      </c>
      <c r="D8" s="44">
        <v>2.5000000000000001E-2</v>
      </c>
      <c r="E8" s="45">
        <v>2.7999999999999998E-4</v>
      </c>
      <c r="H8" s="43">
        <f t="shared" si="0"/>
        <v>2014</v>
      </c>
      <c r="I8" s="44">
        <v>0.08</v>
      </c>
      <c r="J8" s="44">
        <v>2.5000000000000001E-2</v>
      </c>
      <c r="K8" s="45">
        <v>6.0000000000000001E-3</v>
      </c>
      <c r="N8" s="43">
        <f t="shared" si="1"/>
        <v>2014</v>
      </c>
      <c r="O8" s="44">
        <v>0.08</v>
      </c>
      <c r="P8" s="44">
        <v>2.5000000000000001E-2</v>
      </c>
      <c r="Q8" s="45">
        <v>6.0000000000000001E-3</v>
      </c>
      <c r="R8" s="48"/>
      <c r="S8" s="48"/>
      <c r="V8" s="43">
        <f t="shared" si="2"/>
        <v>2014</v>
      </c>
      <c r="W8" s="55">
        <v>0.08</v>
      </c>
      <c r="X8" s="44">
        <v>2.5000000000000001E-2</v>
      </c>
      <c r="Y8" s="45">
        <v>6.0000000000000001E-3</v>
      </c>
      <c r="Z8" s="43">
        <f t="shared" si="3"/>
        <v>2014</v>
      </c>
    </row>
    <row r="9" spans="1:31" x14ac:dyDescent="0.25">
      <c r="B9" s="43">
        <f t="shared" si="4"/>
        <v>2011</v>
      </c>
      <c r="C9" s="44">
        <v>0.04</v>
      </c>
      <c r="D9" s="44">
        <v>2.5000000000000001E-2</v>
      </c>
      <c r="E9" s="45">
        <v>4.0000000000000002E-4</v>
      </c>
      <c r="H9" s="43">
        <f t="shared" si="0"/>
        <v>2015</v>
      </c>
      <c r="I9" s="44">
        <v>9.5000000000000001E-2</v>
      </c>
      <c r="J9" s="44">
        <v>2.5000000000000001E-2</v>
      </c>
      <c r="K9" s="45">
        <v>7.0000000000000001E-3</v>
      </c>
      <c r="N9" s="43">
        <f t="shared" si="1"/>
        <v>2015</v>
      </c>
      <c r="O9" s="44">
        <v>9.5000000000000001E-2</v>
      </c>
      <c r="P9" s="44">
        <v>2.5000000000000001E-2</v>
      </c>
      <c r="Q9" s="45">
        <v>7.0000000000000001E-3</v>
      </c>
      <c r="R9" s="48"/>
      <c r="S9" s="48"/>
      <c r="V9" s="43">
        <f t="shared" si="2"/>
        <v>2015</v>
      </c>
      <c r="W9" s="55">
        <v>9.5000000000000001E-2</v>
      </c>
      <c r="X9" s="44">
        <v>2.5000000000000001E-2</v>
      </c>
      <c r="Y9" s="45">
        <v>7.0000000000000001E-3</v>
      </c>
      <c r="Z9" s="43">
        <f t="shared" si="3"/>
        <v>2015</v>
      </c>
    </row>
    <row r="10" spans="1:31" x14ac:dyDescent="0.25">
      <c r="B10" s="43">
        <f t="shared" si="4"/>
        <v>2012</v>
      </c>
      <c r="C10" s="44">
        <v>0.05</v>
      </c>
      <c r="D10" s="44">
        <v>2.5000000000000001E-2</v>
      </c>
      <c r="E10" s="45">
        <v>6.9999999999999999E-4</v>
      </c>
      <c r="H10" s="43">
        <f t="shared" si="0"/>
        <v>2016</v>
      </c>
      <c r="I10" s="44">
        <v>0.115</v>
      </c>
      <c r="J10" s="44">
        <v>0.02</v>
      </c>
      <c r="K10" s="45">
        <v>8.2500000000000004E-3</v>
      </c>
      <c r="N10" s="43">
        <f t="shared" si="1"/>
        <v>2016</v>
      </c>
      <c r="O10" s="44">
        <v>0.115</v>
      </c>
      <c r="P10" s="44">
        <v>0.02</v>
      </c>
      <c r="Q10" s="45">
        <v>8.2500000000000004E-3</v>
      </c>
      <c r="R10" s="48"/>
      <c r="S10" s="48"/>
      <c r="V10" s="43">
        <f t="shared" si="2"/>
        <v>2016</v>
      </c>
      <c r="W10" s="55">
        <v>0.115</v>
      </c>
      <c r="X10" s="44">
        <v>0.02</v>
      </c>
      <c r="Y10" s="45">
        <v>8.2500000000000004E-3</v>
      </c>
      <c r="Z10" s="43">
        <f t="shared" si="3"/>
        <v>2016</v>
      </c>
    </row>
    <row r="11" spans="1:31" x14ac:dyDescent="0.25">
      <c r="B11" s="43">
        <f t="shared" si="4"/>
        <v>2013</v>
      </c>
      <c r="C11" s="44">
        <v>6.5000000000000002E-2</v>
      </c>
      <c r="D11" s="44">
        <v>2.5000000000000001E-2</v>
      </c>
      <c r="E11" s="45">
        <v>1E-3</v>
      </c>
      <c r="H11" s="43">
        <f t="shared" si="0"/>
        <v>2017</v>
      </c>
      <c r="I11" s="44">
        <v>0.13500000000000001</v>
      </c>
      <c r="J11" s="44">
        <v>1.4999999999999999E-2</v>
      </c>
      <c r="K11" s="45">
        <v>9.7999999999999997E-3</v>
      </c>
      <c r="N11" s="43">
        <f t="shared" si="1"/>
        <v>2017</v>
      </c>
      <c r="O11" s="44">
        <v>0.13500000000000001</v>
      </c>
      <c r="P11" s="44">
        <v>1.4999999999999999E-2</v>
      </c>
      <c r="Q11" s="45">
        <v>9.7999999999999997E-3</v>
      </c>
      <c r="R11" s="48"/>
      <c r="S11" s="48"/>
      <c r="V11" s="43">
        <f t="shared" si="2"/>
        <v>2017</v>
      </c>
      <c r="W11" s="55">
        <v>0.13500000000000001</v>
      </c>
      <c r="X11" s="44">
        <v>1.4999999999999999E-2</v>
      </c>
      <c r="Y11" s="45">
        <v>9.7999999999999997E-3</v>
      </c>
      <c r="Z11" s="43">
        <f t="shared" si="3"/>
        <v>2017</v>
      </c>
    </row>
    <row r="12" spans="1:31" x14ac:dyDescent="0.25">
      <c r="B12" s="43">
        <f t="shared" si="4"/>
        <v>2014</v>
      </c>
      <c r="C12" s="44">
        <v>0.08</v>
      </c>
      <c r="D12" s="44">
        <v>2.5000000000000001E-2</v>
      </c>
      <c r="E12" s="45">
        <v>1.2999999999999999E-3</v>
      </c>
      <c r="H12" s="43">
        <f t="shared" si="0"/>
        <v>2018</v>
      </c>
      <c r="I12" s="44">
        <v>0.155</v>
      </c>
      <c r="J12" s="44">
        <v>0.01</v>
      </c>
      <c r="K12" s="45">
        <v>1.15E-2</v>
      </c>
      <c r="N12" s="43">
        <f t="shared" si="1"/>
        <v>2018</v>
      </c>
      <c r="O12" s="44">
        <v>0.155</v>
      </c>
      <c r="P12" s="44">
        <v>0.01</v>
      </c>
      <c r="Q12" s="45">
        <v>1.15E-2</v>
      </c>
      <c r="R12" s="60">
        <v>50</v>
      </c>
      <c r="S12" s="60">
        <v>10</v>
      </c>
      <c r="T12" s="60">
        <v>500</v>
      </c>
      <c r="U12" s="60"/>
      <c r="V12" s="43">
        <f t="shared" si="2"/>
        <v>2018</v>
      </c>
      <c r="W12" s="55">
        <v>0.155</v>
      </c>
      <c r="X12" s="44">
        <v>0.01</v>
      </c>
      <c r="Y12" s="45">
        <v>1.15E-2</v>
      </c>
      <c r="Z12" s="43">
        <f t="shared" si="3"/>
        <v>2018</v>
      </c>
      <c r="AA12" s="60">
        <v>50</v>
      </c>
      <c r="AB12" s="60">
        <v>10</v>
      </c>
      <c r="AC12" s="60">
        <v>500</v>
      </c>
      <c r="AD12" s="60">
        <v>300</v>
      </c>
    </row>
    <row r="13" spans="1:31" x14ac:dyDescent="0.25">
      <c r="B13" s="43">
        <f t="shared" si="4"/>
        <v>2015</v>
      </c>
      <c r="C13" s="44">
        <v>9.5000000000000001E-2</v>
      </c>
      <c r="D13" s="44">
        <v>2.5000000000000001E-2</v>
      </c>
      <c r="E13" s="45">
        <v>1.6999999999999999E-3</v>
      </c>
      <c r="H13" s="43">
        <f t="shared" si="0"/>
        <v>2019</v>
      </c>
      <c r="I13" s="44">
        <v>0.17499999999999999</v>
      </c>
      <c r="J13" s="44">
        <v>5.0000000000000001E-3</v>
      </c>
      <c r="K13" s="45">
        <v>1.35E-2</v>
      </c>
      <c r="N13" s="43">
        <f t="shared" si="1"/>
        <v>2019</v>
      </c>
      <c r="O13" s="44">
        <v>0.17499999999999999</v>
      </c>
      <c r="P13" s="44">
        <v>5.0000000000000001E-3</v>
      </c>
      <c r="Q13" s="45">
        <v>1.35E-2</v>
      </c>
      <c r="R13" s="60">
        <v>50</v>
      </c>
      <c r="S13" s="60">
        <v>10</v>
      </c>
      <c r="T13" s="60">
        <v>500</v>
      </c>
      <c r="U13" s="60"/>
      <c r="V13" s="43">
        <f t="shared" si="2"/>
        <v>2019</v>
      </c>
      <c r="W13" s="55">
        <v>0.17499999999999999</v>
      </c>
      <c r="X13" s="44">
        <v>5.0000000000000001E-3</v>
      </c>
      <c r="Y13" s="45">
        <v>1.8499999999999999E-2</v>
      </c>
      <c r="Z13" s="43">
        <f t="shared" si="3"/>
        <v>2019</v>
      </c>
      <c r="AA13" s="60">
        <v>50</v>
      </c>
      <c r="AB13" s="60">
        <v>10</v>
      </c>
      <c r="AC13" s="60">
        <v>500</v>
      </c>
      <c r="AD13" s="60">
        <v>200</v>
      </c>
    </row>
    <row r="14" spans="1:31" x14ac:dyDescent="0.25">
      <c r="B14" s="43">
        <f t="shared" si="4"/>
        <v>2016</v>
      </c>
      <c r="C14" s="44">
        <v>0.115</v>
      </c>
      <c r="D14" s="44">
        <v>0.02</v>
      </c>
      <c r="E14" s="45">
        <v>2.0999999999999999E-3</v>
      </c>
      <c r="H14" s="43">
        <f t="shared" si="0"/>
        <v>2020</v>
      </c>
      <c r="I14" s="44">
        <v>0.2</v>
      </c>
      <c r="J14" s="44">
        <v>0</v>
      </c>
      <c r="K14" s="45">
        <v>1.5800000000000002E-2</v>
      </c>
      <c r="N14" s="43">
        <f t="shared" si="1"/>
        <v>2020</v>
      </c>
      <c r="O14" s="44">
        <v>0.2</v>
      </c>
      <c r="P14" s="44">
        <v>0</v>
      </c>
      <c r="Q14" s="45">
        <v>1.5800000000000002E-2</v>
      </c>
      <c r="R14" s="60">
        <v>50</v>
      </c>
      <c r="S14" s="56"/>
      <c r="T14" s="60">
        <v>500</v>
      </c>
      <c r="U14" s="60"/>
      <c r="V14" s="43">
        <f t="shared" si="2"/>
        <v>2020</v>
      </c>
      <c r="W14" s="55">
        <v>0.2</v>
      </c>
      <c r="X14" s="44">
        <v>0</v>
      </c>
      <c r="Y14" s="45">
        <v>2.1749999999999999E-2</v>
      </c>
      <c r="Z14" s="43">
        <f t="shared" si="3"/>
        <v>2020</v>
      </c>
      <c r="AA14" s="60">
        <v>50</v>
      </c>
      <c r="AB14" s="56"/>
      <c r="AC14" s="60">
        <v>500</v>
      </c>
      <c r="AD14" s="60">
        <v>200</v>
      </c>
    </row>
    <row r="15" spans="1:31" x14ac:dyDescent="0.25">
      <c r="B15" s="43">
        <f t="shared" si="4"/>
        <v>2017</v>
      </c>
      <c r="C15" s="44">
        <v>0.13500000000000001</v>
      </c>
      <c r="D15" s="44">
        <v>1.4999999999999999E-2</v>
      </c>
      <c r="E15" s="45">
        <v>2.5000000000000001E-3</v>
      </c>
      <c r="H15" s="43">
        <f t="shared" si="0"/>
        <v>2021</v>
      </c>
      <c r="I15" s="44">
        <v>0.2</v>
      </c>
      <c r="J15" s="44">
        <v>0</v>
      </c>
      <c r="K15" s="45">
        <v>1.8499999999999999E-2</v>
      </c>
      <c r="N15" s="43">
        <f t="shared" si="1"/>
        <v>2021</v>
      </c>
      <c r="O15" s="44">
        <v>0.2</v>
      </c>
      <c r="P15" s="44">
        <v>0</v>
      </c>
      <c r="Q15" s="45">
        <v>1.8499999999999999E-2</v>
      </c>
      <c r="R15" s="60">
        <v>50</v>
      </c>
      <c r="S15" s="56"/>
      <c r="T15" s="60">
        <v>500</v>
      </c>
      <c r="U15" s="60"/>
      <c r="V15" s="43">
        <f t="shared" si="2"/>
        <v>2021</v>
      </c>
      <c r="W15" s="55">
        <v>0.26250000000000001</v>
      </c>
      <c r="X15" s="44">
        <v>0</v>
      </c>
      <c r="Y15" s="45">
        <v>2.5000000000000001E-2</v>
      </c>
      <c r="Z15" s="43">
        <f t="shared" si="3"/>
        <v>2021</v>
      </c>
      <c r="AA15" s="60">
        <v>50</v>
      </c>
      <c r="AB15" s="56"/>
      <c r="AC15" s="60">
        <v>500</v>
      </c>
      <c r="AD15" s="60">
        <v>150</v>
      </c>
    </row>
    <row r="16" spans="1:31" x14ac:dyDescent="0.25">
      <c r="B16" s="43">
        <f t="shared" si="4"/>
        <v>2018</v>
      </c>
      <c r="C16" s="44">
        <v>0.155</v>
      </c>
      <c r="D16" s="44">
        <v>0.01</v>
      </c>
      <c r="E16" s="45">
        <v>3.0000000000000001E-3</v>
      </c>
      <c r="H16" s="43">
        <f t="shared" si="0"/>
        <v>2022</v>
      </c>
      <c r="I16" s="44">
        <v>0.2</v>
      </c>
      <c r="J16" s="44">
        <v>0</v>
      </c>
      <c r="K16" s="45">
        <v>2.1749999999999999E-2</v>
      </c>
      <c r="N16" s="43">
        <f t="shared" si="1"/>
        <v>2022</v>
      </c>
      <c r="O16" s="44">
        <v>0.2</v>
      </c>
      <c r="P16" s="44">
        <v>0</v>
      </c>
      <c r="Q16" s="45">
        <v>2.1749999999999999E-2</v>
      </c>
      <c r="R16" s="60">
        <v>50</v>
      </c>
      <c r="S16" s="56"/>
      <c r="T16" s="60">
        <v>500</v>
      </c>
      <c r="V16" s="43">
        <f t="shared" si="2"/>
        <v>2022</v>
      </c>
      <c r="W16" s="55">
        <v>0.32500000000000001</v>
      </c>
      <c r="X16" s="44">
        <v>0</v>
      </c>
      <c r="Y16" s="45">
        <v>2.5999999999999999E-2</v>
      </c>
      <c r="Z16" s="43">
        <f t="shared" si="3"/>
        <v>2022</v>
      </c>
      <c r="AA16" s="60">
        <v>50</v>
      </c>
      <c r="AB16" s="56"/>
      <c r="AC16" s="60">
        <v>500</v>
      </c>
      <c r="AE16" s="60"/>
    </row>
    <row r="17" spans="1:29" x14ac:dyDescent="0.25">
      <c r="B17" s="43">
        <f t="shared" si="4"/>
        <v>2019</v>
      </c>
      <c r="C17" s="44">
        <v>0.17499999999999999</v>
      </c>
      <c r="D17" s="44">
        <v>5.0000000000000001E-3</v>
      </c>
      <c r="E17" s="45">
        <v>3.5000000000000001E-3</v>
      </c>
      <c r="H17" s="43">
        <f t="shared" si="0"/>
        <v>2023</v>
      </c>
      <c r="I17" s="44">
        <v>0.2</v>
      </c>
      <c r="J17" s="44">
        <v>0</v>
      </c>
      <c r="K17" s="45">
        <v>2.5000000000000001E-2</v>
      </c>
      <c r="N17" s="43">
        <f t="shared" si="1"/>
        <v>2023</v>
      </c>
      <c r="O17" s="44">
        <v>0.2</v>
      </c>
      <c r="P17" s="44">
        <v>0</v>
      </c>
      <c r="Q17" s="45">
        <v>2.5000000000000001E-2</v>
      </c>
      <c r="R17" s="48"/>
      <c r="S17" s="48"/>
      <c r="V17" s="43">
        <f t="shared" si="2"/>
        <v>2023</v>
      </c>
      <c r="W17" s="55">
        <v>0.38750000000000001</v>
      </c>
      <c r="X17" s="44">
        <v>0</v>
      </c>
      <c r="Y17" s="45">
        <v>2.8500000000000001E-2</v>
      </c>
      <c r="Z17" s="43">
        <f t="shared" si="3"/>
        <v>2023</v>
      </c>
      <c r="AA17" s="60">
        <v>50</v>
      </c>
      <c r="AB17" s="56"/>
      <c r="AC17" s="60">
        <v>500</v>
      </c>
    </row>
    <row r="18" spans="1:29" x14ac:dyDescent="0.25">
      <c r="B18" s="43">
        <f t="shared" si="4"/>
        <v>2020</v>
      </c>
      <c r="C18" s="44">
        <v>0.2</v>
      </c>
      <c r="D18" s="44">
        <v>0</v>
      </c>
      <c r="E18" s="45">
        <v>4.0000000000000001E-3</v>
      </c>
      <c r="H18" s="46"/>
      <c r="I18" s="47"/>
      <c r="J18" s="47"/>
      <c r="K18" s="48"/>
      <c r="N18" s="43">
        <f t="shared" si="1"/>
        <v>2024</v>
      </c>
      <c r="O18" s="44">
        <v>0.23</v>
      </c>
      <c r="P18" s="44">
        <v>0</v>
      </c>
      <c r="Q18" s="45">
        <v>2.5999999999999999E-2</v>
      </c>
      <c r="R18" s="48"/>
      <c r="S18" s="48"/>
      <c r="V18" s="43">
        <f t="shared" si="2"/>
        <v>2024</v>
      </c>
      <c r="W18" s="55">
        <v>0.45</v>
      </c>
      <c r="X18" s="44">
        <v>0</v>
      </c>
      <c r="Y18" s="45">
        <v>3.15E-2</v>
      </c>
      <c r="Z18" s="43">
        <f t="shared" si="3"/>
        <v>2024</v>
      </c>
      <c r="AA18" s="60">
        <v>50</v>
      </c>
      <c r="AB18" s="56"/>
      <c r="AC18" s="60">
        <v>400</v>
      </c>
    </row>
    <row r="19" spans="1:29" x14ac:dyDescent="0.25">
      <c r="B19" s="46"/>
      <c r="C19" s="47"/>
      <c r="D19" s="47"/>
      <c r="E19" s="48"/>
      <c r="H19" s="46"/>
      <c r="I19" s="47"/>
      <c r="J19" s="47"/>
      <c r="K19" s="48"/>
      <c r="N19" s="43">
        <f t="shared" si="1"/>
        <v>2025</v>
      </c>
      <c r="O19" s="44">
        <v>0.26</v>
      </c>
      <c r="P19" s="44">
        <v>0</v>
      </c>
      <c r="Q19" s="45">
        <v>2.8500000000000001E-2</v>
      </c>
      <c r="R19" s="48"/>
      <c r="S19" s="48"/>
      <c r="V19" s="43">
        <f t="shared" si="2"/>
        <v>2025</v>
      </c>
      <c r="W19" s="55">
        <v>0.52</v>
      </c>
      <c r="X19" s="44">
        <v>0</v>
      </c>
      <c r="Y19" s="45">
        <v>3.4500000000000003E-2</v>
      </c>
      <c r="Z19" s="43">
        <f t="shared" si="3"/>
        <v>2025</v>
      </c>
      <c r="AA19" s="60">
        <v>50</v>
      </c>
      <c r="AB19" s="56"/>
      <c r="AC19" s="60">
        <v>400</v>
      </c>
    </row>
    <row r="20" spans="1:29" x14ac:dyDescent="0.25">
      <c r="B20" s="46"/>
      <c r="C20" s="47"/>
      <c r="D20" s="47"/>
      <c r="E20" s="48"/>
      <c r="H20" s="46"/>
      <c r="I20" s="47"/>
      <c r="J20" s="47"/>
      <c r="K20" s="48"/>
      <c r="N20" s="43">
        <f t="shared" si="1"/>
        <v>2026</v>
      </c>
      <c r="O20" s="44">
        <v>0.28999999999999998</v>
      </c>
      <c r="P20" s="44">
        <v>0</v>
      </c>
      <c r="Q20" s="45">
        <v>3.15E-2</v>
      </c>
      <c r="R20" s="48"/>
      <c r="S20" s="48"/>
      <c r="V20" s="43">
        <f t="shared" si="2"/>
        <v>2026</v>
      </c>
      <c r="W20" s="55">
        <v>0.59</v>
      </c>
      <c r="X20" s="44">
        <v>0</v>
      </c>
      <c r="Y20" s="45">
        <v>3.7499999999999999E-2</v>
      </c>
      <c r="Z20" s="43">
        <f t="shared" si="3"/>
        <v>2026</v>
      </c>
      <c r="AA20" s="60">
        <v>50</v>
      </c>
      <c r="AB20" s="56"/>
      <c r="AC20" s="60">
        <v>400</v>
      </c>
    </row>
    <row r="21" spans="1:29" x14ac:dyDescent="0.25">
      <c r="N21" s="43">
        <f t="shared" si="1"/>
        <v>2027</v>
      </c>
      <c r="O21" s="44">
        <v>0.32</v>
      </c>
      <c r="P21" s="44">
        <v>0</v>
      </c>
      <c r="Q21" s="45">
        <v>3.4500000000000003E-2</v>
      </c>
      <c r="R21" s="48"/>
      <c r="S21" s="48"/>
      <c r="V21" s="43">
        <f t="shared" si="2"/>
        <v>2027</v>
      </c>
      <c r="W21" s="55">
        <v>0.66</v>
      </c>
      <c r="X21" s="44">
        <v>0</v>
      </c>
      <c r="Y21" s="45">
        <v>4.1000000000000002E-2</v>
      </c>
      <c r="Z21" s="43">
        <f t="shared" si="3"/>
        <v>2027</v>
      </c>
      <c r="AA21" s="60">
        <v>50</v>
      </c>
      <c r="AB21" s="56"/>
      <c r="AC21" s="60">
        <v>400</v>
      </c>
    </row>
    <row r="22" spans="1:29" x14ac:dyDescent="0.25">
      <c r="N22" s="43">
        <f t="shared" si="1"/>
        <v>2028</v>
      </c>
      <c r="O22" s="44">
        <v>0.35</v>
      </c>
      <c r="P22" s="44">
        <v>0</v>
      </c>
      <c r="Q22" s="45">
        <v>3.7499999999999999E-2</v>
      </c>
      <c r="R22" s="48"/>
      <c r="S22" s="48"/>
      <c r="V22" s="43">
        <f t="shared" si="2"/>
        <v>2028</v>
      </c>
      <c r="W22" s="55">
        <v>0.73</v>
      </c>
      <c r="X22" s="44">
        <v>0</v>
      </c>
      <c r="Y22" s="45">
        <v>4.4999999999999998E-2</v>
      </c>
      <c r="Z22" s="43">
        <f t="shared" si="3"/>
        <v>2028</v>
      </c>
      <c r="AA22" s="60">
        <v>50</v>
      </c>
      <c r="AB22" s="56"/>
      <c r="AC22" s="60">
        <v>400</v>
      </c>
    </row>
    <row r="23" spans="1:29" x14ac:dyDescent="0.25">
      <c r="N23" s="43">
        <f t="shared" si="1"/>
        <v>2029</v>
      </c>
      <c r="O23" s="44">
        <v>0.38</v>
      </c>
      <c r="P23" s="44">
        <v>0</v>
      </c>
      <c r="Q23" s="45">
        <v>4.1000000000000002E-2</v>
      </c>
      <c r="R23" s="48"/>
      <c r="S23" s="48"/>
      <c r="V23" s="43">
        <f t="shared" si="2"/>
        <v>2029</v>
      </c>
      <c r="W23" s="55">
        <v>0.8</v>
      </c>
      <c r="X23" s="44">
        <v>0</v>
      </c>
      <c r="Y23" s="45">
        <v>4.7500000000000001E-2</v>
      </c>
      <c r="Z23" s="43">
        <f t="shared" si="3"/>
        <v>2029</v>
      </c>
      <c r="AA23" s="60">
        <v>50</v>
      </c>
      <c r="AB23" s="56"/>
      <c r="AC23" s="60">
        <v>300</v>
      </c>
    </row>
    <row r="24" spans="1:29" x14ac:dyDescent="0.25">
      <c r="N24" s="43">
        <f t="shared" si="1"/>
        <v>2030</v>
      </c>
      <c r="O24" s="44">
        <v>0.42</v>
      </c>
      <c r="P24" s="44">
        <v>0</v>
      </c>
      <c r="Q24" s="45">
        <v>4.4999999999999998E-2</v>
      </c>
      <c r="R24" s="48"/>
      <c r="S24" s="48"/>
      <c r="V24" s="43">
        <f t="shared" si="2"/>
        <v>2030</v>
      </c>
      <c r="W24" s="55">
        <v>0.87</v>
      </c>
      <c r="X24" s="44">
        <v>0</v>
      </c>
      <c r="Y24" s="45">
        <v>0.05</v>
      </c>
      <c r="Z24" s="43">
        <f t="shared" si="3"/>
        <v>2030</v>
      </c>
      <c r="AA24" s="60">
        <v>50</v>
      </c>
      <c r="AB24" s="56"/>
      <c r="AC24" s="60">
        <v>300</v>
      </c>
    </row>
    <row r="25" spans="1:29" x14ac:dyDescent="0.25">
      <c r="N25" s="43">
        <f t="shared" si="1"/>
        <v>2031</v>
      </c>
      <c r="O25" s="44">
        <v>0.46</v>
      </c>
      <c r="P25" s="44">
        <v>0</v>
      </c>
      <c r="Q25" s="45">
        <v>4.7500000000000001E-2</v>
      </c>
      <c r="R25" s="48"/>
      <c r="S25" s="48"/>
      <c r="V25" s="43">
        <f t="shared" si="2"/>
        <v>2031</v>
      </c>
      <c r="W25" s="55">
        <v>0.94</v>
      </c>
      <c r="X25" s="44">
        <v>0</v>
      </c>
      <c r="Y25" s="45">
        <v>5.2499999999999998E-2</v>
      </c>
      <c r="Z25" s="43">
        <f t="shared" si="3"/>
        <v>2031</v>
      </c>
      <c r="AA25" s="60">
        <v>50</v>
      </c>
      <c r="AB25" s="56"/>
      <c r="AC25" s="60">
        <v>300</v>
      </c>
    </row>
    <row r="26" spans="1:29" x14ac:dyDescent="0.25">
      <c r="N26" s="43">
        <f t="shared" si="1"/>
        <v>2032</v>
      </c>
      <c r="O26" s="44">
        <v>0.5</v>
      </c>
      <c r="P26" s="44">
        <v>0</v>
      </c>
      <c r="Q26" s="45">
        <v>0.05</v>
      </c>
      <c r="R26" s="48"/>
      <c r="S26" s="48"/>
      <c r="V26" s="43">
        <f t="shared" si="2"/>
        <v>2032</v>
      </c>
      <c r="W26" s="55">
        <v>1</v>
      </c>
      <c r="X26" s="44">
        <v>0</v>
      </c>
      <c r="Y26" s="45">
        <v>5.5E-2</v>
      </c>
      <c r="Z26" s="43">
        <f t="shared" si="3"/>
        <v>2032</v>
      </c>
      <c r="AA26" s="60">
        <v>50</v>
      </c>
      <c r="AB26" s="56"/>
      <c r="AC26" s="60">
        <v>300</v>
      </c>
    </row>
    <row r="27" spans="1:29" x14ac:dyDescent="0.25">
      <c r="V27" s="43">
        <f t="shared" si="2"/>
        <v>2033</v>
      </c>
      <c r="W27" s="55">
        <v>1</v>
      </c>
      <c r="X27" s="44">
        <v>0</v>
      </c>
      <c r="Y27" s="45">
        <v>0.06</v>
      </c>
      <c r="Z27" s="43">
        <f t="shared" si="3"/>
        <v>2033</v>
      </c>
      <c r="AA27" s="60">
        <v>50</v>
      </c>
      <c r="AC27" s="60">
        <v>300</v>
      </c>
    </row>
    <row r="28" spans="1:29" x14ac:dyDescent="0.25">
      <c r="H28" s="65"/>
      <c r="I28" s="65"/>
      <c r="V28" s="43">
        <f t="shared" si="2"/>
        <v>2034</v>
      </c>
      <c r="W28" s="55">
        <v>1</v>
      </c>
      <c r="X28" s="44">
        <v>0</v>
      </c>
      <c r="Y28" s="45">
        <v>6.5000000000000002E-2</v>
      </c>
      <c r="Z28" s="43">
        <f t="shared" si="3"/>
        <v>2034</v>
      </c>
      <c r="AA28" s="60">
        <v>50</v>
      </c>
      <c r="AC28" s="60">
        <v>300</v>
      </c>
    </row>
    <row r="29" spans="1:29" x14ac:dyDescent="0.25">
      <c r="V29" s="43">
        <f t="shared" si="2"/>
        <v>2035</v>
      </c>
      <c r="W29" s="55">
        <v>1</v>
      </c>
      <c r="X29" s="44">
        <v>0</v>
      </c>
      <c r="Y29" s="45">
        <v>7.0000000000000007E-2</v>
      </c>
      <c r="Z29" s="43">
        <f t="shared" si="3"/>
        <v>2035</v>
      </c>
      <c r="AA29" s="60">
        <v>50</v>
      </c>
      <c r="AC29" s="60">
        <v>300</v>
      </c>
    </row>
    <row r="30" spans="1:29" x14ac:dyDescent="0.25">
      <c r="V30" s="43">
        <f t="shared" si="2"/>
        <v>2036</v>
      </c>
      <c r="W30" s="55">
        <v>1</v>
      </c>
      <c r="X30" s="44">
        <v>0</v>
      </c>
      <c r="Y30" s="45">
        <v>7.4999999999999997E-2</v>
      </c>
      <c r="Z30" s="43">
        <f t="shared" si="3"/>
        <v>2036</v>
      </c>
      <c r="AA30" s="60">
        <v>50</v>
      </c>
      <c r="AC30" s="60">
        <v>300</v>
      </c>
    </row>
    <row r="31" spans="1:29" x14ac:dyDescent="0.25">
      <c r="V31" s="43">
        <f t="shared" si="2"/>
        <v>2037</v>
      </c>
      <c r="W31" s="55">
        <v>1</v>
      </c>
      <c r="X31" s="44">
        <v>0</v>
      </c>
      <c r="Y31" s="45">
        <v>0.08</v>
      </c>
      <c r="Z31" s="43">
        <f t="shared" si="3"/>
        <v>2037</v>
      </c>
      <c r="AA31" s="60">
        <v>50</v>
      </c>
      <c r="AC31" s="60">
        <v>300</v>
      </c>
    </row>
    <row r="32" spans="1:29" x14ac:dyDescent="0.25">
      <c r="A32" s="65"/>
      <c r="B32" s="65"/>
      <c r="C32" s="65"/>
      <c r="D32" s="65"/>
      <c r="E32" s="65"/>
      <c r="F32" s="65"/>
      <c r="G32" s="65"/>
      <c r="V32" s="43">
        <f t="shared" si="2"/>
        <v>2038</v>
      </c>
      <c r="W32" s="55">
        <v>1</v>
      </c>
      <c r="X32" s="44">
        <v>0</v>
      </c>
      <c r="Y32" s="45">
        <v>8.5000000000000006E-2</v>
      </c>
      <c r="Z32" s="43">
        <f t="shared" si="3"/>
        <v>2038</v>
      </c>
      <c r="AA32" s="60">
        <v>50</v>
      </c>
      <c r="AC32" s="60">
        <v>300</v>
      </c>
    </row>
    <row r="33" spans="1:30" x14ac:dyDescent="0.25">
      <c r="V33" s="43">
        <f t="shared" si="2"/>
        <v>2039</v>
      </c>
      <c r="W33" s="55">
        <v>1</v>
      </c>
      <c r="X33" s="44">
        <v>0</v>
      </c>
      <c r="Y33" s="45">
        <v>0.09</v>
      </c>
      <c r="Z33" s="43">
        <f t="shared" si="3"/>
        <v>2039</v>
      </c>
      <c r="AA33" s="60">
        <v>50</v>
      </c>
      <c r="AC33" s="60">
        <v>300</v>
      </c>
    </row>
    <row r="34" spans="1:30" x14ac:dyDescent="0.25">
      <c r="H34" s="65"/>
      <c r="I34" s="65"/>
      <c r="V34" s="43">
        <f t="shared" si="2"/>
        <v>2040</v>
      </c>
      <c r="W34" s="55">
        <v>1</v>
      </c>
      <c r="X34" s="44">
        <v>0</v>
      </c>
      <c r="Y34" s="45">
        <v>9.5000000000000001E-2</v>
      </c>
      <c r="Z34" s="43">
        <f t="shared" si="3"/>
        <v>2040</v>
      </c>
      <c r="AA34" s="60">
        <v>50</v>
      </c>
      <c r="AC34" s="60">
        <v>300</v>
      </c>
    </row>
    <row r="35" spans="1:30" x14ac:dyDescent="0.25">
      <c r="V35" s="43">
        <f t="shared" si="2"/>
        <v>2041</v>
      </c>
      <c r="W35" s="55">
        <v>1</v>
      </c>
      <c r="X35" s="44">
        <v>0</v>
      </c>
      <c r="Y35" s="45">
        <v>0.1</v>
      </c>
      <c r="Z35" s="43">
        <f t="shared" si="3"/>
        <v>2041</v>
      </c>
      <c r="AA35" s="60">
        <v>50</v>
      </c>
      <c r="AC35" s="60">
        <v>300</v>
      </c>
    </row>
    <row r="36" spans="1:30" x14ac:dyDescent="0.25">
      <c r="H36" s="65"/>
      <c r="I36" s="65"/>
      <c r="V36" s="43">
        <f t="shared" si="2"/>
        <v>2042</v>
      </c>
      <c r="W36" s="55">
        <v>1</v>
      </c>
      <c r="X36" s="44">
        <v>0</v>
      </c>
      <c r="Y36" s="45">
        <v>0.1</v>
      </c>
      <c r="Z36" s="43">
        <f t="shared" si="3"/>
        <v>2042</v>
      </c>
      <c r="AA36" s="60">
        <v>50</v>
      </c>
      <c r="AC36" s="60">
        <v>100</v>
      </c>
      <c r="AD36" s="59" t="s">
        <v>108</v>
      </c>
    </row>
    <row r="37" spans="1:30" x14ac:dyDescent="0.25">
      <c r="V37" s="43">
        <f t="shared" si="2"/>
        <v>2043</v>
      </c>
      <c r="W37" s="55">
        <v>1</v>
      </c>
      <c r="X37" s="44">
        <v>0</v>
      </c>
      <c r="Y37" s="45">
        <v>0.1</v>
      </c>
      <c r="Z37" s="43">
        <f t="shared" si="3"/>
        <v>2043</v>
      </c>
      <c r="AA37" s="60">
        <v>50</v>
      </c>
      <c r="AC37" s="60">
        <v>100</v>
      </c>
    </row>
    <row r="38" spans="1:30" x14ac:dyDescent="0.25">
      <c r="A38" s="65"/>
      <c r="B38" s="65"/>
      <c r="C38" s="65"/>
      <c r="D38" s="65"/>
      <c r="E38" s="65"/>
      <c r="F38" s="65"/>
      <c r="G38" s="65"/>
      <c r="H38" s="65"/>
      <c r="I38" s="65"/>
      <c r="V38" s="43">
        <f t="shared" si="2"/>
        <v>2044</v>
      </c>
      <c r="W38" s="55">
        <v>1</v>
      </c>
      <c r="X38" s="44">
        <v>0</v>
      </c>
      <c r="Y38" s="45">
        <v>0.1</v>
      </c>
      <c r="Z38" s="43">
        <f t="shared" si="3"/>
        <v>2044</v>
      </c>
      <c r="AA38" s="60">
        <v>50</v>
      </c>
      <c r="AC38" s="60">
        <v>100</v>
      </c>
    </row>
    <row r="39" spans="1:30" x14ac:dyDescent="0.25">
      <c r="V39" s="43">
        <f t="shared" si="2"/>
        <v>2045</v>
      </c>
      <c r="W39" s="55">
        <v>1</v>
      </c>
      <c r="X39" s="44">
        <v>0</v>
      </c>
      <c r="Y39" s="45">
        <v>0.1</v>
      </c>
      <c r="Z39" s="43">
        <f t="shared" si="3"/>
        <v>2045</v>
      </c>
      <c r="AA39" s="60">
        <v>50</v>
      </c>
      <c r="AC39" s="60">
        <v>100</v>
      </c>
    </row>
    <row r="40" spans="1:30" x14ac:dyDescent="0.25">
      <c r="A40" s="65"/>
      <c r="B40" s="65"/>
      <c r="C40" s="65"/>
      <c r="D40" s="65"/>
      <c r="E40" s="65"/>
      <c r="F40" s="65"/>
      <c r="G40" s="65"/>
      <c r="H40" s="65"/>
      <c r="I40" s="65"/>
      <c r="AC40" s="66"/>
    </row>
    <row r="42" spans="1:30" x14ac:dyDescent="0.25">
      <c r="A42" s="65"/>
      <c r="B42" s="65"/>
      <c r="C42" s="65"/>
      <c r="D42" s="65"/>
      <c r="E42" s="65"/>
      <c r="F42" s="65"/>
      <c r="G42" s="65"/>
    </row>
    <row r="44" spans="1:30" x14ac:dyDescent="0.25">
      <c r="A44" s="65"/>
      <c r="B44" s="65"/>
      <c r="C44" s="65"/>
      <c r="D44" s="65"/>
      <c r="E44" s="65"/>
      <c r="F44" s="65"/>
      <c r="G44" s="65"/>
    </row>
  </sheetData>
  <sheetProtection algorithmName="SHA-512" hashValue="O2ncsyUpzrztL8nUb8kZICckIP4/Qgrw7q2FTXKys1L4SCbxApWshsE3SzNxs8bxDscbm3vnYmI/4bc4xdoBrw==" saltValue="ZC1G+0xajdHyeR59LORCuQ==" spinCount="100000" sheet="1" objects="1" scenarios="1"/>
  <mergeCells count="9">
    <mergeCell ref="B1:E1"/>
    <mergeCell ref="H1:K1"/>
    <mergeCell ref="H2:K2"/>
    <mergeCell ref="B2:E2"/>
    <mergeCell ref="AA2:AC2"/>
    <mergeCell ref="V1:Y1"/>
    <mergeCell ref="V2:Y2"/>
    <mergeCell ref="N2:Q2"/>
    <mergeCell ref="N1:Q1"/>
  </mergeCells>
  <phoneticPr fontId="7" type="noConversion"/>
  <pageMargins left="0.5" right="0.5" top="0.5" bottom="0.5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Sales</vt:lpstr>
      <vt:lpstr>Compliance Fee</vt:lpstr>
      <vt:lpstr>REPS Requirements</vt:lpstr>
      <vt:lpstr>'Compliance Fee'!Print_Area</vt:lpstr>
      <vt:lpstr>'REPS Requirements'!Print_Area</vt:lpstr>
      <vt:lpstr>Sales!Print_Area</vt:lpstr>
    </vt:vector>
  </TitlesOfParts>
  <Company>DC Public Service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OTRA</dc:creator>
  <cp:lastModifiedBy>Helps</cp:lastModifiedBy>
  <cp:lastPrinted>2020-02-06T17:25:04Z</cp:lastPrinted>
  <dcterms:created xsi:type="dcterms:W3CDTF">2008-02-21T20:06:09Z</dcterms:created>
  <dcterms:modified xsi:type="dcterms:W3CDTF">2020-02-19T17:52:45Z</dcterms:modified>
</cp:coreProperties>
</file>