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cgovict-my.sharepoint.com/personal/rfujihara_psc_dc_gov/Documents/Renewable Energy Portfolio Standard/Generator Applications/Website Material/"/>
    </mc:Choice>
  </mc:AlternateContent>
  <xr:revisionPtr revIDLastSave="29" documentId="8_{F16C9E50-8E16-4771-BA45-FFD84DA66192}" xr6:coauthVersionLast="47" xr6:coauthVersionMax="47" xr10:uidLastSave="{DCC1ED7C-90C8-4A0A-ACA8-EDE199ED2FDA}"/>
  <workbookProtection workbookPassword="CC94" lockStructure="1"/>
  <bookViews>
    <workbookView xWindow="790" yWindow="490" windowWidth="17240" windowHeight="9350" xr2:uid="{00000000-000D-0000-FFFF-FFFF00000000}"/>
  </bookViews>
  <sheets>
    <sheet name="Sales" sheetId="1" r:id="rId1"/>
    <sheet name="Compliance Fee" sheetId="4" r:id="rId2"/>
    <sheet name="REPS Requirements" sheetId="7" r:id="rId3"/>
  </sheets>
  <definedNames>
    <definedName name="_xlnm.Print_Area" localSheetId="1">'Compliance Fee'!$A$1:$D$48</definedName>
    <definedName name="_xlnm.Print_Area" localSheetId="2">'REPS Requirements'!$AE$1:$AL$40</definedName>
    <definedName name="_xlnm.Print_Area" localSheetId="0">Sales!$A$1:$E$26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C22" i="4"/>
  <c r="D7" i="1"/>
  <c r="D12" i="1" l="1"/>
  <c r="E11" i="1"/>
  <c r="D11" i="1" s="1"/>
  <c r="E13" i="1"/>
  <c r="D13" i="1" s="1"/>
  <c r="C28" i="4" s="1"/>
  <c r="AF8" i="7"/>
  <c r="AF9" i="7" s="1"/>
  <c r="AF10" i="7" s="1"/>
  <c r="AF11" i="7" s="1"/>
  <c r="AF12" i="7" s="1"/>
  <c r="AF13" i="7" s="1"/>
  <c r="AF14" i="7" s="1"/>
  <c r="AF15" i="7" s="1"/>
  <c r="AF16" i="7" s="1"/>
  <c r="AF17" i="7" s="1"/>
  <c r="AF18" i="7" s="1"/>
  <c r="AF19" i="7" s="1"/>
  <c r="AF20" i="7" s="1"/>
  <c r="AF21" i="7" s="1"/>
  <c r="AF22" i="7" s="1"/>
  <c r="AF23" i="7" s="1"/>
  <c r="AF24" i="7" s="1"/>
  <c r="AF25" i="7" s="1"/>
  <c r="AF26" i="7" s="1"/>
  <c r="AF27" i="7" s="1"/>
  <c r="AF28" i="7" s="1"/>
  <c r="AF29" i="7" s="1"/>
  <c r="AF30" i="7" s="1"/>
  <c r="AF31" i="7" s="1"/>
  <c r="AF32" i="7" s="1"/>
  <c r="AF33" i="7" s="1"/>
  <c r="AF34" i="7" s="1"/>
  <c r="AF35" i="7" s="1"/>
  <c r="AF36" i="7" s="1"/>
  <c r="AF37" i="7" s="1"/>
  <c r="AF38" i="7" s="1"/>
  <c r="AF39" i="7" s="1"/>
  <c r="AF7" i="7"/>
  <c r="AJ6" i="7"/>
  <c r="AJ7" i="7" s="1"/>
  <c r="AJ8" i="7" s="1"/>
  <c r="AJ9" i="7" s="1"/>
  <c r="AJ10" i="7" s="1"/>
  <c r="AJ11" i="7" s="1"/>
  <c r="AJ12" i="7" s="1"/>
  <c r="AJ13" i="7" s="1"/>
  <c r="AJ14" i="7" s="1"/>
  <c r="AJ15" i="7" s="1"/>
  <c r="AJ16" i="7" s="1"/>
  <c r="AJ17" i="7" s="1"/>
  <c r="AJ18" i="7" s="1"/>
  <c r="AJ19" i="7" s="1"/>
  <c r="AJ20" i="7" s="1"/>
  <c r="AJ21" i="7" s="1"/>
  <c r="AJ22" i="7" s="1"/>
  <c r="AJ23" i="7" s="1"/>
  <c r="AJ24" i="7" s="1"/>
  <c r="AJ25" i="7" s="1"/>
  <c r="AJ26" i="7" s="1"/>
  <c r="AJ27" i="7" s="1"/>
  <c r="AJ28" i="7" s="1"/>
  <c r="AJ29" i="7" s="1"/>
  <c r="AJ30" i="7" s="1"/>
  <c r="AJ31" i="7" s="1"/>
  <c r="AJ32" i="7" s="1"/>
  <c r="AJ33" i="7" s="1"/>
  <c r="AJ34" i="7" s="1"/>
  <c r="AJ35" i="7" s="1"/>
  <c r="AJ36" i="7" s="1"/>
  <c r="AJ37" i="7" s="1"/>
  <c r="AJ38" i="7" s="1"/>
  <c r="AJ39" i="7" s="1"/>
  <c r="AF6" i="7"/>
  <c r="D10" i="1" l="1"/>
  <c r="Z6" i="7"/>
  <c r="Z7" i="7" s="1"/>
  <c r="Z8" i="7" s="1"/>
  <c r="Z9" i="7" s="1"/>
  <c r="Z10" i="7" s="1"/>
  <c r="Z11" i="7" s="1"/>
  <c r="Z12" i="7" s="1"/>
  <c r="Z13" i="7" s="1"/>
  <c r="Z14" i="7" s="1"/>
  <c r="Z15" i="7" s="1"/>
  <c r="Z16" i="7" s="1"/>
  <c r="Z17" i="7" s="1"/>
  <c r="Z18" i="7" s="1"/>
  <c r="Z19" i="7" s="1"/>
  <c r="Z20" i="7" s="1"/>
  <c r="Z21" i="7" s="1"/>
  <c r="Z22" i="7" s="1"/>
  <c r="Z23" i="7" s="1"/>
  <c r="Z24" i="7" s="1"/>
  <c r="Z25" i="7" s="1"/>
  <c r="Z26" i="7" s="1"/>
  <c r="Z27" i="7" s="1"/>
  <c r="Z28" i="7" s="1"/>
  <c r="Z29" i="7" s="1"/>
  <c r="Z30" i="7" s="1"/>
  <c r="Z31" i="7" s="1"/>
  <c r="Z32" i="7" s="1"/>
  <c r="Z33" i="7" s="1"/>
  <c r="Z34" i="7" s="1"/>
  <c r="Z35" i="7" s="1"/>
  <c r="Z36" i="7" s="1"/>
  <c r="Z37" i="7" s="1"/>
  <c r="Z38" i="7" s="1"/>
  <c r="Z39" i="7" s="1"/>
  <c r="V6" i="7" l="1"/>
  <c r="V7" i="7" s="1"/>
  <c r="V8" i="7" s="1"/>
  <c r="V9" i="7" s="1"/>
  <c r="V10" i="7" s="1"/>
  <c r="V11" i="7" s="1"/>
  <c r="V12" i="7" s="1"/>
  <c r="V13" i="7" s="1"/>
  <c r="V14" i="7" s="1"/>
  <c r="V15" i="7" s="1"/>
  <c r="V16" i="7" s="1"/>
  <c r="V17" i="7" s="1"/>
  <c r="V18" i="7" s="1"/>
  <c r="V19" i="7" s="1"/>
  <c r="V20" i="7" s="1"/>
  <c r="V21" i="7" s="1"/>
  <c r="V22" i="7" s="1"/>
  <c r="N6" i="7"/>
  <c r="N7" i="7" s="1"/>
  <c r="N8" i="7" s="1"/>
  <c r="N9" i="7" s="1"/>
  <c r="N10" i="7" s="1"/>
  <c r="N11" i="7" s="1"/>
  <c r="N12" i="7" s="1"/>
  <c r="N13" i="7" s="1"/>
  <c r="N14" i="7" s="1"/>
  <c r="N15" i="7" s="1"/>
  <c r="A2" i="4"/>
  <c r="H6" i="7"/>
  <c r="H7" i="7" s="1"/>
  <c r="H8" i="7" s="1"/>
  <c r="H9" i="7" s="1"/>
  <c r="H10" i="7" s="1"/>
  <c r="H11" i="7" s="1"/>
  <c r="H12" i="7" s="1"/>
  <c r="H13" i="7" s="1"/>
  <c r="H14" i="7" s="1"/>
  <c r="H15" i="7" s="1"/>
  <c r="H16" i="7" s="1"/>
  <c r="H17" i="7" s="1"/>
  <c r="B6" i="7"/>
  <c r="B7" i="7" s="1"/>
  <c r="B8" i="7" s="1"/>
  <c r="B9" i="7" s="1"/>
  <c r="B10" i="7" s="1"/>
  <c r="B11" i="7" s="1"/>
  <c r="C3" i="4"/>
  <c r="V23" i="7" l="1"/>
  <c r="V24" i="7" s="1"/>
  <c r="V25" i="7" s="1"/>
  <c r="V26" i="7" s="1"/>
  <c r="V27" i="7" s="1"/>
  <c r="V28" i="7" s="1"/>
  <c r="V29" i="7" s="1"/>
  <c r="V30" i="7" s="1"/>
  <c r="V31" i="7" s="1"/>
  <c r="V32" i="7" s="1"/>
  <c r="V33" i="7" s="1"/>
  <c r="V34" i="7" s="1"/>
  <c r="V35" i="7" s="1"/>
  <c r="V36" i="7" s="1"/>
  <c r="V37" i="7" s="1"/>
  <c r="V38" i="7" s="1"/>
  <c r="V39" i="7" s="1"/>
  <c r="N16" i="7"/>
  <c r="N17" i="7" s="1"/>
  <c r="N18" i="7" s="1"/>
  <c r="N19" i="7" s="1"/>
  <c r="N20" i="7" s="1"/>
  <c r="N21" i="7" s="1"/>
  <c r="N22" i="7" s="1"/>
  <c r="B12" i="7"/>
  <c r="B13" i="7" s="1"/>
  <c r="B14" i="7" s="1"/>
  <c r="B15" i="7" s="1"/>
  <c r="B16" i="7" s="1"/>
  <c r="B17" i="7" s="1"/>
  <c r="B18" i="7" s="1"/>
  <c r="C29" i="4" l="1"/>
  <c r="C31" i="4" s="1"/>
  <c r="N23" i="7"/>
  <c r="N24" i="7" s="1"/>
  <c r="N25" i="7" s="1"/>
  <c r="N26" i="7" s="1"/>
  <c r="C20" i="4"/>
  <c r="C21" i="4" s="1"/>
  <c r="C23" i="4" s="1"/>
  <c r="C33" i="4" l="1"/>
</calcChain>
</file>

<file path=xl/sharedStrings.xml><?xml version="1.0" encoding="utf-8"?>
<sst xmlns="http://schemas.openxmlformats.org/spreadsheetml/2006/main" count="126" uniqueCount="86">
  <si>
    <t xml:space="preserve"> </t>
  </si>
  <si>
    <t>Total Retail Electricity Sales</t>
  </si>
  <si>
    <t>Block 1</t>
  </si>
  <si>
    <t>Block 2</t>
  </si>
  <si>
    <t>Block 3</t>
  </si>
  <si>
    <t>Total Compliance Fee Due</t>
  </si>
  <si>
    <t>MWh</t>
  </si>
  <si>
    <t>Enter the appropriate figures into the following tables:</t>
  </si>
  <si>
    <t>Solar REC Obligation</t>
  </si>
  <si>
    <t>Solar</t>
  </si>
  <si>
    <t>Shortfall of Tier I RECs</t>
  </si>
  <si>
    <t>Tier I</t>
  </si>
  <si>
    <t>Tier II</t>
  </si>
  <si>
    <t>Shortfall of Solar RECs</t>
  </si>
  <si>
    <t>Block 7</t>
  </si>
  <si>
    <t>Enter Compliance Year:</t>
  </si>
  <si>
    <t>Year</t>
  </si>
  <si>
    <t>REPS Requirements</t>
  </si>
  <si>
    <t>Block 8</t>
  </si>
  <si>
    <t>Block 9</t>
  </si>
  <si>
    <t>Block 10</t>
  </si>
  <si>
    <t>Solar REC Compliance Fee Rate</t>
  </si>
  <si>
    <t>Tier I Compliance Fee Rate</t>
  </si>
  <si>
    <t>Tier I Compliance Fee</t>
  </si>
  <si>
    <t>Solar Energy Compliance Fee</t>
  </si>
  <si>
    <t>Tier I Compliance Amount</t>
  </si>
  <si>
    <t>Solar Energy Compliance Amount</t>
  </si>
  <si>
    <t>Compliance Fee Report:</t>
  </si>
  <si>
    <t>Percent Required</t>
  </si>
  <si>
    <t>-</t>
  </si>
  <si>
    <t>Compliance Year</t>
  </si>
  <si>
    <t>Point of Contact:</t>
  </si>
  <si>
    <t>Address:</t>
  </si>
  <si>
    <t>Phone:</t>
  </si>
  <si>
    <t>E-mail:</t>
  </si>
  <si>
    <t>Fax:</t>
  </si>
  <si>
    <t>Electricity Supplier:</t>
  </si>
  <si>
    <t>Title:</t>
  </si>
  <si>
    <t>Solar RECs Used for Compliance</t>
  </si>
  <si>
    <t>Tier I REC Obligation</t>
  </si>
  <si>
    <t>Electricity Supplier Annual Compliance Report - DC RPS Program</t>
  </si>
  <si>
    <t>$/MWH</t>
  </si>
  <si>
    <t>Prior to Distributed Generation Amendment</t>
  </si>
  <si>
    <t>Distributed Generation Amendment</t>
  </si>
  <si>
    <t>Tier I RECs Used for Compliance (including Solar RECs)</t>
  </si>
  <si>
    <t>An electricity supplier shall meet the solar requirement by obtaining the equivalent amount of renewable energy credits from</t>
  </si>
  <si>
    <t>Block 5</t>
  </si>
  <si>
    <t>Block 6</t>
  </si>
  <si>
    <t>RPS Expansion Amendment Act of 2016</t>
  </si>
  <si>
    <t>solar energy systems no larger than 15MW in capacity located within the District or in locations served by a distribution feeder serving the District.</t>
  </si>
  <si>
    <t>Compliance Fee (per MWH)</t>
  </si>
  <si>
    <t>in 2042 and thereafter</t>
  </si>
  <si>
    <t>CleanEnergy DC Omnibus Amendment Act of 2018</t>
  </si>
  <si>
    <t>Grandfathered</t>
  </si>
  <si>
    <t>Please provide the following additional information:</t>
  </si>
  <si>
    <t>Enter the supplier contact information in the highlighted area above.  In addition, this worksheet only</t>
  </si>
  <si>
    <t>Total retail electricity sales for the compliance year.</t>
  </si>
  <si>
    <t>Tier I Solar REC obligation.</t>
  </si>
  <si>
    <t>Tier I REC obligation.</t>
  </si>
  <si>
    <t>Block 4</t>
  </si>
  <si>
    <t>Block 2 (Sales Tab)</t>
  </si>
  <si>
    <t>Solar RECs submitted above, in Block 4, should be included in the count toward meeting the Tier I REC requirements.</t>
  </si>
  <si>
    <t>requires entries for Blocks 4 and 7.  The other sections will be calculated based on other entries.</t>
  </si>
  <si>
    <t>Enter the number of Solar RECs retired for retail sales.</t>
  </si>
  <si>
    <t xml:space="preserve">Enter the total number of Tier I RECs retired. </t>
  </si>
  <si>
    <t>Block 3 (Sales Tab)</t>
  </si>
  <si>
    <t>Block 9 = Block 8 * $50</t>
  </si>
  <si>
    <t xml:space="preserve">Total Compliance Fee Due: Block 10=Block 6 + Block 9.  </t>
  </si>
  <si>
    <t>Block 7 count should include all the solar RECs retired in Block 4 plus all other retired Tier I RECs toward the Tier I requirement.</t>
  </si>
  <si>
    <t>Shortfall amount for Solar REC compliance, Block 5 = Block 2 (Sales Tab) - Block 4</t>
  </si>
  <si>
    <t>Shortfall amount for Tier I REC compliance, Block 8 = Block 3 (Sales Tab) - Block 7</t>
  </si>
  <si>
    <t>Local Solar Expansion Amendment Act of 2022</t>
  </si>
  <si>
    <t>REPS Requirements (% of Retail Sales)</t>
  </si>
  <si>
    <t xml:space="preserve">     Solar REC Obligation under current requirements</t>
  </si>
  <si>
    <t>Block 2a</t>
  </si>
  <si>
    <t>Block 2b</t>
  </si>
  <si>
    <t xml:space="preserve">     Solar REC Obligation under requirements prior to Local Solar Expansion Act</t>
  </si>
  <si>
    <t>Complete Blocks 1a and 1b.  The remaining Blocks will be calculated based on your entry.</t>
  </si>
  <si>
    <t xml:space="preserve">     Sales subject to current requirements</t>
  </si>
  <si>
    <t xml:space="preserve">     Sales subject to requirements prior to Local Solar Expansion Act</t>
  </si>
  <si>
    <t>The calculations below reflect the solar REC pricing under the Local Solar Expansion Amendment Act of 2022.</t>
  </si>
  <si>
    <t>Block 6 = Block 5 * $460</t>
  </si>
  <si>
    <t>Estimate of the total compliance fees to be paid in 2026;</t>
  </si>
  <si>
    <t>For 3 years after March 10, 2023 (through the 2025 compliance year), the solar requirement under the Local Solar Expansion Amendment Act</t>
  </si>
  <si>
    <t>of 2022 shall not apply to any contract entered into before the effective date of the Act; except that the new solar requirement will apply</t>
  </si>
  <si>
    <t>to any extension or renewal of such a contract.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</si>
</sst>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0.000%"/>
    <numFmt numFmtId="167" formatCode="_(* #,##0_);_(* \(#,##0\);_(* &quot;-&quot;??_);_(@_)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02">
    <xf numFmtId="0" fontId="0" fillId="0" borderId="0" xfId="0"/>
    <xf numFmtId="3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0" xfId="0" applyFont="1" applyFill="1" applyProtection="1">
      <protection locked="0"/>
    </xf>
    <xf numFmtId="3" fontId="0" fillId="2" borderId="2" xfId="0" applyNumberFormat="1" applyFill="1" applyBorder="1" applyAlignment="1" applyProtection="1">
      <alignment horizontal="center"/>
      <protection locked="0"/>
    </xf>
    <xf numFmtId="166" fontId="3" fillId="0" borderId="1" xfId="1" applyNumberFormat="1" applyFont="1" applyBorder="1" applyAlignment="1" applyProtection="1">
      <alignment horizontal="right"/>
    </xf>
    <xf numFmtId="0" fontId="0" fillId="0" borderId="3" xfId="0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10" fontId="0" fillId="0" borderId="0" xfId="1" applyNumberFormat="1" applyFont="1" applyProtection="1"/>
    <xf numFmtId="0" fontId="8" fillId="2" borderId="0" xfId="0" applyFont="1" applyFill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3" fontId="0" fillId="2" borderId="8" xfId="0" applyNumberForma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right"/>
    </xf>
    <xf numFmtId="0" fontId="0" fillId="0" borderId="9" xfId="0" applyBorder="1" applyAlignment="1">
      <alignment horizontal="center"/>
    </xf>
    <xf numFmtId="0" fontId="4" fillId="0" borderId="10" xfId="0" applyFont="1" applyBorder="1"/>
    <xf numFmtId="0" fontId="4" fillId="0" borderId="7" xfId="0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6" fontId="0" fillId="0" borderId="8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4" fillId="0" borderId="12" xfId="0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165" fontId="0" fillId="0" borderId="8" xfId="1" applyNumberFormat="1" applyFont="1" applyBorder="1" applyProtection="1"/>
    <xf numFmtId="166" fontId="0" fillId="0" borderId="8" xfId="1" applyNumberFormat="1" applyFont="1" applyBorder="1" applyProtection="1"/>
    <xf numFmtId="165" fontId="0" fillId="0" borderId="0" xfId="1" applyNumberFormat="1" applyFont="1" applyBorder="1" applyProtection="1"/>
    <xf numFmtId="166" fontId="0" fillId="0" borderId="0" xfId="1" applyNumberFormat="1" applyFont="1" applyBorder="1" applyProtection="1"/>
    <xf numFmtId="0" fontId="2" fillId="0" borderId="0" xfId="0" applyFont="1" applyAlignment="1">
      <alignment horizontal="center"/>
    </xf>
    <xf numFmtId="3" fontId="0" fillId="0" borderId="0" xfId="0" applyNumberFormat="1"/>
    <xf numFmtId="10" fontId="0" fillId="0" borderId="8" xfId="1" applyNumberFormat="1" applyFont="1" applyBorder="1" applyProtection="1"/>
    <xf numFmtId="10" fontId="0" fillId="0" borderId="0" xfId="0" applyNumberFormat="1"/>
    <xf numFmtId="0" fontId="1" fillId="0" borderId="0" xfId="0" applyFont="1"/>
    <xf numFmtId="7" fontId="0" fillId="0" borderId="0" xfId="2" applyNumberFormat="1" applyFont="1" applyProtection="1"/>
    <xf numFmtId="0" fontId="4" fillId="0" borderId="24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7" fontId="0" fillId="0" borderId="0" xfId="0" applyNumberForma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0" fontId="3" fillId="0" borderId="1" xfId="1" applyNumberFormat="1" applyFont="1" applyBorder="1" applyAlignment="1" applyProtection="1">
      <alignment horizontal="right"/>
    </xf>
    <xf numFmtId="6" fontId="0" fillId="0" borderId="0" xfId="0" applyNumberFormat="1"/>
    <xf numFmtId="0" fontId="2" fillId="0" borderId="16" xfId="0" applyFont="1" applyBorder="1" applyAlignment="1">
      <alignment horizontal="left"/>
    </xf>
    <xf numFmtId="0" fontId="1" fillId="0" borderId="0" xfId="0" applyFont="1" applyAlignment="1">
      <alignment horizontal="center"/>
    </xf>
    <xf numFmtId="10" fontId="0" fillId="0" borderId="8" xfId="3" applyNumberFormat="1" applyFont="1" applyBorder="1" applyProtection="1"/>
    <xf numFmtId="165" fontId="0" fillId="0" borderId="8" xfId="3" applyNumberFormat="1" applyFont="1" applyBorder="1" applyProtection="1"/>
    <xf numFmtId="166" fontId="0" fillId="0" borderId="8" xfId="3" applyNumberFormat="1" applyFont="1" applyBorder="1" applyProtection="1"/>
    <xf numFmtId="10" fontId="1" fillId="0" borderId="8" xfId="3" applyNumberFormat="1" applyFont="1" applyFill="1" applyBorder="1" applyProtection="1"/>
    <xf numFmtId="165" fontId="1" fillId="0" borderId="8" xfId="3" applyNumberFormat="1" applyFont="1" applyFill="1" applyBorder="1" applyProtection="1"/>
    <xf numFmtId="166" fontId="1" fillId="0" borderId="8" xfId="3" applyNumberFormat="1" applyFont="1" applyFill="1" applyBorder="1" applyProtection="1"/>
    <xf numFmtId="0" fontId="0" fillId="3" borderId="8" xfId="0" applyFill="1" applyBorder="1" applyAlignment="1">
      <alignment horizontal="center"/>
    </xf>
    <xf numFmtId="10" fontId="1" fillId="3" borderId="8" xfId="3" applyNumberFormat="1" applyFont="1" applyFill="1" applyBorder="1" applyProtection="1"/>
    <xf numFmtId="165" fontId="1" fillId="3" borderId="8" xfId="3" applyNumberFormat="1" applyFont="1" applyFill="1" applyBorder="1" applyProtection="1"/>
    <xf numFmtId="166" fontId="1" fillId="3" borderId="8" xfId="3" applyNumberFormat="1" applyFont="1" applyFill="1" applyBorder="1" applyProtection="1"/>
    <xf numFmtId="166" fontId="3" fillId="0" borderId="1" xfId="3" applyNumberFormat="1" applyFont="1" applyBorder="1" applyAlignment="1">
      <alignment horizontal="right"/>
    </xf>
    <xf numFmtId="2" fontId="0" fillId="0" borderId="0" xfId="0" applyNumberFormat="1"/>
    <xf numFmtId="43" fontId="1" fillId="0" borderId="0" xfId="0" applyNumberFormat="1" applyFont="1" applyAlignment="1">
      <alignment horizontal="left"/>
    </xf>
    <xf numFmtId="43" fontId="0" fillId="0" borderId="0" xfId="0" applyNumberFormat="1"/>
    <xf numFmtId="167" fontId="3" fillId="0" borderId="25" xfId="4" applyNumberFormat="1" applyFont="1" applyBorder="1" applyAlignment="1" applyProtection="1">
      <alignment horizontal="right"/>
    </xf>
    <xf numFmtId="0" fontId="4" fillId="0" borderId="15" xfId="0" applyFont="1" applyBorder="1" applyAlignment="1">
      <alignment horizontal="left"/>
    </xf>
    <xf numFmtId="0" fontId="0" fillId="0" borderId="26" xfId="0" applyBorder="1" applyAlignment="1">
      <alignment horizontal="center"/>
    </xf>
    <xf numFmtId="3" fontId="3" fillId="0" borderId="1" xfId="0" applyNumberFormat="1" applyFont="1" applyBorder="1" applyAlignment="1">
      <alignment horizontal="right"/>
    </xf>
    <xf numFmtId="7" fontId="1" fillId="0" borderId="1" xfId="4" applyNumberFormat="1" applyFont="1" applyBorder="1" applyAlignment="1">
      <alignment horizontal="center"/>
    </xf>
    <xf numFmtId="7" fontId="0" fillId="0" borderId="11" xfId="4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8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1" fillId="0" borderId="0" xfId="0" applyFont="1"/>
    <xf numFmtId="0" fontId="0" fillId="0" borderId="0" xfId="0"/>
    <xf numFmtId="0" fontId="6" fillId="0" borderId="0" xfId="0" applyFont="1" applyAlignment="1">
      <alignment horizontal="center"/>
    </xf>
    <xf numFmtId="0" fontId="4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6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0" borderId="16" xfId="0" applyBorder="1"/>
    <xf numFmtId="0" fontId="0" fillId="0" borderId="15" xfId="0" applyBorder="1"/>
    <xf numFmtId="0" fontId="9" fillId="0" borderId="0" xfId="0" applyFont="1" applyAlignment="1">
      <alignment horizontal="center"/>
    </xf>
    <xf numFmtId="0" fontId="4" fillId="0" borderId="17" xfId="0" applyFont="1" applyBorder="1"/>
    <xf numFmtId="0" fontId="0" fillId="0" borderId="4" xfId="0" applyBorder="1"/>
    <xf numFmtId="0" fontId="4" fillId="0" borderId="19" xfId="0" applyFont="1" applyBorder="1"/>
    <xf numFmtId="0" fontId="0" fillId="0" borderId="20" xfId="0" applyBorder="1"/>
    <xf numFmtId="0" fontId="9" fillId="0" borderId="21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Currency" xfId="2" builtinId="4"/>
    <cellStyle name="Normal" xfId="0" builtinId="0"/>
    <cellStyle name="Percent" xfId="1" builtinId="5"/>
    <cellStyle name="Percent 2" xfId="3" xr:uid="{5C78C851-511A-4B13-A764-BA224BEBAFEC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6"/>
  <sheetViews>
    <sheetView tabSelected="1" zoomScaleNormal="100" workbookViewId="0">
      <selection activeCell="D9" sqref="D9"/>
    </sheetView>
  </sheetViews>
  <sheetFormatPr defaultColWidth="9.1796875" defaultRowHeight="12.5" x14ac:dyDescent="0.25"/>
  <cols>
    <col min="1" max="1" width="36.7265625" customWidth="1"/>
    <col min="2" max="2" width="50.81640625" customWidth="1"/>
    <col min="3" max="3" width="12" customWidth="1"/>
    <col min="4" max="4" width="25.81640625" customWidth="1"/>
    <col min="5" max="5" width="10.54296875" customWidth="1"/>
    <col min="6" max="6" width="15" customWidth="1"/>
  </cols>
  <sheetData>
    <row r="1" spans="1:20" ht="14" x14ac:dyDescent="0.3">
      <c r="A1" s="73" t="s">
        <v>40</v>
      </c>
      <c r="B1" s="73"/>
      <c r="C1" s="73"/>
      <c r="D1" s="73"/>
      <c r="E1" s="73"/>
    </row>
    <row r="2" spans="1:20" ht="14" x14ac:dyDescent="0.3">
      <c r="A2" s="6"/>
      <c r="B2" s="7"/>
      <c r="C2" s="7"/>
      <c r="D2" s="7"/>
    </row>
    <row r="4" spans="1:20" ht="15.5" x14ac:dyDescent="0.35">
      <c r="A4" s="74" t="s">
        <v>7</v>
      </c>
      <c r="B4" s="74"/>
      <c r="C4" s="74"/>
      <c r="D4" s="74"/>
    </row>
    <row r="5" spans="1:20" ht="13" thickBot="1" x14ac:dyDescent="0.3">
      <c r="A5" s="8"/>
      <c r="B5" s="8"/>
      <c r="C5" s="8"/>
    </row>
    <row r="6" spans="1:20" ht="29.25" customHeight="1" thickBot="1" x14ac:dyDescent="0.4">
      <c r="A6" s="75" t="s">
        <v>0</v>
      </c>
      <c r="B6" s="76"/>
      <c r="C6" s="77"/>
      <c r="D6" s="9" t="s">
        <v>6</v>
      </c>
      <c r="E6" s="10" t="s">
        <v>28</v>
      </c>
    </row>
    <row r="7" spans="1:20" ht="15.5" x14ac:dyDescent="0.35">
      <c r="A7" s="78" t="s">
        <v>1</v>
      </c>
      <c r="B7" s="79"/>
      <c r="C7" s="11" t="s">
        <v>2</v>
      </c>
      <c r="D7" s="70">
        <f>D8+D9</f>
        <v>0</v>
      </c>
      <c r="E7" s="5" t="s">
        <v>29</v>
      </c>
    </row>
    <row r="8" spans="1:20" ht="15.5" x14ac:dyDescent="0.35">
      <c r="A8" s="51" t="s">
        <v>78</v>
      </c>
      <c r="B8" s="68"/>
      <c r="C8" s="11"/>
      <c r="D8" s="1"/>
      <c r="E8" s="69"/>
    </row>
    <row r="9" spans="1:20" ht="15.5" x14ac:dyDescent="0.35">
      <c r="A9" s="51" t="s">
        <v>79</v>
      </c>
      <c r="B9" s="68"/>
      <c r="C9" s="11"/>
      <c r="D9" s="1"/>
      <c r="E9" s="69"/>
    </row>
    <row r="10" spans="1:20" ht="15.5" x14ac:dyDescent="0.35">
      <c r="A10" s="81" t="s">
        <v>8</v>
      </c>
      <c r="B10" s="82"/>
      <c r="C10" s="11" t="s">
        <v>3</v>
      </c>
      <c r="D10" s="70">
        <f>D11+D12</f>
        <v>0</v>
      </c>
      <c r="E10" s="4"/>
      <c r="F10" s="12"/>
    </row>
    <row r="11" spans="1:20" ht="15.5" x14ac:dyDescent="0.35">
      <c r="A11" s="81" t="s">
        <v>73</v>
      </c>
      <c r="B11" s="82"/>
      <c r="C11" s="11" t="s">
        <v>74</v>
      </c>
      <c r="D11" s="70">
        <f>ROUNDDOWN(D8*E11,0)</f>
        <v>0</v>
      </c>
      <c r="E11" s="4">
        <f>LOOKUP($B$14,'REPS Requirements'!$AF$5:$AF$39,'REPS Requirements'!$AI$5:$AI$39)</f>
        <v>4.2999999999999997E-2</v>
      </c>
      <c r="F11" s="67"/>
      <c r="G11" s="64"/>
      <c r="H11" s="12"/>
      <c r="S11" s="65"/>
      <c r="T11" s="66"/>
    </row>
    <row r="12" spans="1:20" ht="15.5" x14ac:dyDescent="0.35">
      <c r="A12" s="81" t="s">
        <v>76</v>
      </c>
      <c r="B12" s="82"/>
      <c r="C12" s="11" t="s">
        <v>75</v>
      </c>
      <c r="D12" s="70">
        <f>ROUNDDOWN(D9*E12,0)</f>
        <v>0</v>
      </c>
      <c r="E12" s="63">
        <f>LOOKUP($B$14,'REPS Requirements'!$AF$5:$AF$39,'REPS Requirements'!$Y$5:$Y$39)</f>
        <v>3.4500000000000003E-2</v>
      </c>
      <c r="F12" s="67"/>
      <c r="G12" s="64"/>
      <c r="T12" s="66"/>
    </row>
    <row r="13" spans="1:20" ht="15.5" x14ac:dyDescent="0.35">
      <c r="A13" s="78" t="s">
        <v>39</v>
      </c>
      <c r="B13" s="79"/>
      <c r="C13" s="11" t="s">
        <v>4</v>
      </c>
      <c r="D13" s="70">
        <f>ROUNDDOWN(D7*E13,0)</f>
        <v>0</v>
      </c>
      <c r="E13" s="49">
        <f>LOOKUP($B$14,'REPS Requirements'!$AF$5:$AF$39,'REPS Requirements'!$AG$5:$AG$39)</f>
        <v>0.52</v>
      </c>
      <c r="F13" s="67"/>
    </row>
    <row r="14" spans="1:20" ht="15.5" x14ac:dyDescent="0.35">
      <c r="A14" s="13" t="s">
        <v>15</v>
      </c>
      <c r="B14" s="2">
        <v>2025</v>
      </c>
      <c r="C14" s="14"/>
    </row>
    <row r="15" spans="1:20" ht="15.5" x14ac:dyDescent="0.35">
      <c r="A15" s="15"/>
      <c r="B15" s="14"/>
      <c r="C15" s="14"/>
    </row>
    <row r="16" spans="1:20" ht="13" x14ac:dyDescent="0.25">
      <c r="A16" s="16" t="s">
        <v>2</v>
      </c>
      <c r="B16" s="83" t="s">
        <v>56</v>
      </c>
      <c r="C16" s="84"/>
      <c r="D16" s="84"/>
    </row>
    <row r="17" spans="1:4" ht="13" x14ac:dyDescent="0.3">
      <c r="A17" s="17" t="s">
        <v>3</v>
      </c>
      <c r="B17" s="83" t="s">
        <v>57</v>
      </c>
      <c r="C17" s="84"/>
      <c r="D17" s="84"/>
    </row>
    <row r="18" spans="1:4" ht="13" x14ac:dyDescent="0.3">
      <c r="A18" s="17" t="s">
        <v>4</v>
      </c>
      <c r="B18" s="83" t="s">
        <v>58</v>
      </c>
      <c r="C18" s="84"/>
      <c r="D18" s="84"/>
    </row>
    <row r="20" spans="1:4" s="19" customFormat="1" x14ac:dyDescent="0.25">
      <c r="A20" s="48" t="s">
        <v>77</v>
      </c>
      <c r="B20"/>
      <c r="C20"/>
    </row>
    <row r="21" spans="1:4" s="19" customFormat="1" x14ac:dyDescent="0.25">
      <c r="A21" s="48" t="s">
        <v>83</v>
      </c>
      <c r="B21"/>
      <c r="C21"/>
    </row>
    <row r="22" spans="1:4" s="19" customFormat="1" x14ac:dyDescent="0.25">
      <c r="A22" s="48" t="s">
        <v>84</v>
      </c>
      <c r="B22"/>
      <c r="C22"/>
    </row>
    <row r="23" spans="1:4" s="19" customFormat="1" x14ac:dyDescent="0.25">
      <c r="A23" s="80" t="s">
        <v>85</v>
      </c>
      <c r="B23" s="80"/>
      <c r="C23" s="80"/>
    </row>
    <row r="24" spans="1:4" s="19" customFormat="1" x14ac:dyDescent="0.25"/>
    <row r="25" spans="1:4" s="19" customFormat="1" x14ac:dyDescent="0.25">
      <c r="A25" s="19" t="s">
        <v>45</v>
      </c>
    </row>
    <row r="26" spans="1:4" s="19" customFormat="1" x14ac:dyDescent="0.25">
      <c r="A26" s="18" t="s">
        <v>49</v>
      </c>
      <c r="B26"/>
    </row>
    <row r="27" spans="1:4" s="19" customFormat="1" x14ac:dyDescent="0.25">
      <c r="A27"/>
    </row>
    <row r="28" spans="1:4" s="19" customFormat="1" x14ac:dyDescent="0.25">
      <c r="B28"/>
    </row>
    <row r="29" spans="1:4" s="19" customFormat="1" x14ac:dyDescent="0.25"/>
    <row r="30" spans="1:4" s="19" customFormat="1" x14ac:dyDescent="0.25">
      <c r="A30"/>
      <c r="B30"/>
    </row>
    <row r="31" spans="1:4" s="19" customFormat="1" x14ac:dyDescent="0.25"/>
    <row r="32" spans="1:4" s="19" customFormat="1" x14ac:dyDescent="0.25">
      <c r="A32"/>
      <c r="B32"/>
    </row>
    <row r="33" spans="1:2" s="19" customFormat="1" x14ac:dyDescent="0.25"/>
    <row r="34" spans="1:2" s="19" customFormat="1" x14ac:dyDescent="0.25">
      <c r="A34"/>
      <c r="B34"/>
    </row>
    <row r="35" spans="1:2" s="19" customFormat="1" x14ac:dyDescent="0.25">
      <c r="A35"/>
      <c r="B35"/>
    </row>
    <row r="36" spans="1:2" s="19" customFormat="1" x14ac:dyDescent="0.25"/>
    <row r="37" spans="1:2" s="19" customFormat="1" x14ac:dyDescent="0.25">
      <c r="A37"/>
      <c r="B37"/>
    </row>
    <row r="38" spans="1:2" s="19" customFormat="1" x14ac:dyDescent="0.25"/>
    <row r="39" spans="1:2" s="19" customFormat="1" x14ac:dyDescent="0.25">
      <c r="A39"/>
      <c r="B39"/>
    </row>
    <row r="40" spans="1:2" s="19" customFormat="1" x14ac:dyDescent="0.25"/>
    <row r="41" spans="1:2" s="19" customFormat="1" x14ac:dyDescent="0.25">
      <c r="A41"/>
      <c r="B41"/>
    </row>
    <row r="42" spans="1:2" s="19" customFormat="1" x14ac:dyDescent="0.25"/>
    <row r="43" spans="1:2" s="19" customFormat="1" x14ac:dyDescent="0.25">
      <c r="A43"/>
      <c r="B43"/>
    </row>
    <row r="44" spans="1:2" s="19" customFormat="1" x14ac:dyDescent="0.25"/>
    <row r="45" spans="1:2" s="19" customFormat="1" x14ac:dyDescent="0.25">
      <c r="A45"/>
      <c r="B45"/>
    </row>
    <row r="46" spans="1:2" s="19" customFormat="1" x14ac:dyDescent="0.25"/>
    <row r="47" spans="1:2" s="19" customFormat="1" x14ac:dyDescent="0.25">
      <c r="A47"/>
      <c r="B47"/>
    </row>
    <row r="48" spans="1:2" s="19" customFormat="1" x14ac:dyDescent="0.25"/>
    <row r="49" spans="1:2" s="19" customFormat="1" x14ac:dyDescent="0.25">
      <c r="A49"/>
      <c r="B49"/>
    </row>
    <row r="50" spans="1:2" s="19" customFormat="1" x14ac:dyDescent="0.25"/>
    <row r="51" spans="1:2" s="19" customFormat="1" x14ac:dyDescent="0.25">
      <c r="A51"/>
      <c r="B51"/>
    </row>
    <row r="52" spans="1:2" s="19" customFormat="1" x14ac:dyDescent="0.25"/>
    <row r="53" spans="1:2" s="19" customFormat="1" x14ac:dyDescent="0.25">
      <c r="A53"/>
      <c r="B53"/>
    </row>
    <row r="54" spans="1:2" s="19" customFormat="1" x14ac:dyDescent="0.25"/>
    <row r="55" spans="1:2" s="19" customFormat="1" x14ac:dyDescent="0.25">
      <c r="A55"/>
      <c r="B55"/>
    </row>
    <row r="56" spans="1:2" s="19" customFormat="1" x14ac:dyDescent="0.25"/>
  </sheetData>
  <sheetProtection algorithmName="SHA-512" hashValue="s1OrlqDn1TCy3HRsvU5XHPLdXceBVnmF9drZHT7LqrTc/YMphdzVuVOU9fVT6AoNxFiPTq0Ap45c6HcKWJeomg==" saltValue="FfXXnwX0X1XdfO1Whjmy+A==" spinCount="100000" sheet="1" selectLockedCells="1"/>
  <protectedRanges>
    <protectedRange sqref="B14 D7:D9" name="Range1"/>
  </protectedRanges>
  <mergeCells count="12">
    <mergeCell ref="A1:E1"/>
    <mergeCell ref="A4:D4"/>
    <mergeCell ref="A6:C6"/>
    <mergeCell ref="A7:B7"/>
    <mergeCell ref="A23:C23"/>
    <mergeCell ref="A10:B10"/>
    <mergeCell ref="B17:D17"/>
    <mergeCell ref="B16:D16"/>
    <mergeCell ref="B18:D18"/>
    <mergeCell ref="A13:B13"/>
    <mergeCell ref="A11:B11"/>
    <mergeCell ref="A12:B12"/>
  </mergeCells>
  <phoneticPr fontId="7" type="noConversion"/>
  <printOptions horizontalCentered="1" verticalCentered="1"/>
  <pageMargins left="0" right="0" top="0.5" bottom="0.5" header="0.5" footer="0.5"/>
  <pageSetup scale="9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E48"/>
  <sheetViews>
    <sheetView topLeftCell="A15" workbookViewId="0">
      <selection activeCell="C30" sqref="C29:C30"/>
    </sheetView>
  </sheetViews>
  <sheetFormatPr defaultColWidth="9.1796875" defaultRowHeight="12.5" x14ac:dyDescent="0.25"/>
  <cols>
    <col min="1" max="1" width="26.453125" customWidth="1"/>
    <col min="2" max="2" width="32.81640625" customWidth="1"/>
    <col min="3" max="3" width="30" customWidth="1"/>
    <col min="4" max="4" width="46.54296875" customWidth="1"/>
  </cols>
  <sheetData>
    <row r="2" spans="1:4" ht="14" x14ac:dyDescent="0.3">
      <c r="A2" s="73" t="str">
        <f>Sales!A1</f>
        <v>Electricity Supplier Annual Compliance Report - DC RPS Program</v>
      </c>
      <c r="B2" s="85"/>
      <c r="C2" s="85"/>
      <c r="D2" s="85"/>
    </row>
    <row r="3" spans="1:4" ht="13" x14ac:dyDescent="0.3">
      <c r="B3" s="21" t="s">
        <v>30</v>
      </c>
      <c r="C3" s="17">
        <f>Sales!$B$14</f>
        <v>2025</v>
      </c>
    </row>
    <row r="5" spans="1:4" ht="13" x14ac:dyDescent="0.3">
      <c r="A5" s="15" t="s">
        <v>36</v>
      </c>
      <c r="B5" s="88"/>
      <c r="C5" s="88"/>
    </row>
    <row r="6" spans="1:4" ht="13" x14ac:dyDescent="0.3">
      <c r="A6" s="15" t="s">
        <v>31</v>
      </c>
      <c r="B6" s="88"/>
      <c r="C6" s="88"/>
    </row>
    <row r="7" spans="1:4" ht="13" x14ac:dyDescent="0.3">
      <c r="A7" s="15" t="s">
        <v>37</v>
      </c>
      <c r="B7" s="88"/>
      <c r="C7" s="88"/>
    </row>
    <row r="8" spans="1:4" ht="13" x14ac:dyDescent="0.3">
      <c r="A8" s="15" t="s">
        <v>32</v>
      </c>
      <c r="B8" s="89"/>
      <c r="C8" s="89"/>
    </row>
    <row r="9" spans="1:4" ht="13" x14ac:dyDescent="0.3">
      <c r="A9" s="15"/>
      <c r="B9" s="88"/>
      <c r="C9" s="88"/>
    </row>
    <row r="10" spans="1:4" ht="13" x14ac:dyDescent="0.3">
      <c r="A10" s="15"/>
      <c r="B10" s="88"/>
      <c r="C10" s="88"/>
    </row>
    <row r="11" spans="1:4" ht="13" x14ac:dyDescent="0.3">
      <c r="A11" s="15" t="s">
        <v>33</v>
      </c>
      <c r="B11" s="88"/>
      <c r="C11" s="88"/>
    </row>
    <row r="12" spans="1:4" ht="13" x14ac:dyDescent="0.3">
      <c r="A12" s="15" t="s">
        <v>34</v>
      </c>
      <c r="B12" s="89"/>
      <c r="C12" s="89"/>
    </row>
    <row r="13" spans="1:4" ht="13" x14ac:dyDescent="0.3">
      <c r="A13" s="15" t="s">
        <v>35</v>
      </c>
      <c r="B13" s="88"/>
      <c r="C13" s="88"/>
    </row>
    <row r="15" spans="1:4" ht="15.5" x14ac:dyDescent="0.35">
      <c r="A15" s="74" t="s">
        <v>27</v>
      </c>
      <c r="B15" s="74"/>
      <c r="C15" s="74"/>
      <c r="D15" s="74"/>
    </row>
    <row r="16" spans="1:4" ht="15.5" x14ac:dyDescent="0.35">
      <c r="A16" s="38"/>
      <c r="B16" s="38"/>
      <c r="C16" s="38"/>
      <c r="D16" s="38"/>
    </row>
    <row r="17" spans="1:5" ht="13.5" thickBot="1" x14ac:dyDescent="0.35">
      <c r="A17" s="92" t="s">
        <v>80</v>
      </c>
      <c r="B17" s="92"/>
      <c r="C17" s="92"/>
      <c r="D17" s="92"/>
    </row>
    <row r="18" spans="1:5" ht="13" x14ac:dyDescent="0.3">
      <c r="A18" s="86" t="s">
        <v>9</v>
      </c>
      <c r="B18" s="87"/>
      <c r="C18" s="22"/>
      <c r="D18" s="23"/>
    </row>
    <row r="19" spans="1:5" ht="13" x14ac:dyDescent="0.3">
      <c r="A19" s="90" t="s">
        <v>38</v>
      </c>
      <c r="B19" s="91"/>
      <c r="C19" s="3"/>
      <c r="D19" s="24" t="s">
        <v>59</v>
      </c>
    </row>
    <row r="20" spans="1:5" ht="13" x14ac:dyDescent="0.3">
      <c r="A20" s="90" t="s">
        <v>26</v>
      </c>
      <c r="B20" s="91"/>
      <c r="C20" s="25">
        <f>Sales!D10</f>
        <v>0</v>
      </c>
      <c r="D20" s="24" t="s">
        <v>60</v>
      </c>
      <c r="E20" s="39"/>
    </row>
    <row r="21" spans="1:5" ht="13" x14ac:dyDescent="0.3">
      <c r="A21" s="90" t="s">
        <v>13</v>
      </c>
      <c r="B21" s="91"/>
      <c r="C21" s="26">
        <f>IF(C20-C19&lt;=0,0,C20-C19)</f>
        <v>0</v>
      </c>
      <c r="D21" s="24" t="s">
        <v>46</v>
      </c>
    </row>
    <row r="22" spans="1:5" ht="13" x14ac:dyDescent="0.3">
      <c r="A22" s="90" t="s">
        <v>21</v>
      </c>
      <c r="B22" s="91"/>
      <c r="C22" s="71">
        <f>LOOKUP(Sales!B14,'REPS Requirements'!$AF$5:$AF$39,'REPS Requirements'!$AL$5:$AL$39)</f>
        <v>460</v>
      </c>
      <c r="D22" s="24" t="s">
        <v>41</v>
      </c>
    </row>
    <row r="23" spans="1:5" ht="13.5" thickBot="1" x14ac:dyDescent="0.35">
      <c r="A23" s="95" t="s">
        <v>24</v>
      </c>
      <c r="B23" s="96"/>
      <c r="C23" s="72">
        <f>C22*C21</f>
        <v>0</v>
      </c>
      <c r="D23" s="29" t="s">
        <v>47</v>
      </c>
      <c r="E23" s="50"/>
    </row>
    <row r="24" spans="1:5" x14ac:dyDescent="0.25">
      <c r="C24" s="39"/>
      <c r="D24" s="8"/>
    </row>
    <row r="25" spans="1:5" ht="13.5" thickBot="1" x14ac:dyDescent="0.35">
      <c r="A25" s="97" t="s">
        <v>61</v>
      </c>
      <c r="B25" s="98"/>
      <c r="C25" s="98"/>
      <c r="D25" s="98"/>
    </row>
    <row r="26" spans="1:5" ht="13" x14ac:dyDescent="0.3">
      <c r="A26" s="86" t="s">
        <v>11</v>
      </c>
      <c r="B26" s="87"/>
      <c r="C26" s="22"/>
      <c r="D26" s="23"/>
    </row>
    <row r="27" spans="1:5" ht="13" x14ac:dyDescent="0.3">
      <c r="A27" s="90" t="s">
        <v>44</v>
      </c>
      <c r="B27" s="91"/>
      <c r="C27" s="20"/>
      <c r="D27" s="24" t="s">
        <v>14</v>
      </c>
    </row>
    <row r="28" spans="1:5" ht="13" x14ac:dyDescent="0.3">
      <c r="A28" s="90" t="s">
        <v>25</v>
      </c>
      <c r="B28" s="91"/>
      <c r="C28" s="26">
        <f>Sales!D13</f>
        <v>0</v>
      </c>
      <c r="D28" s="24" t="s">
        <v>65</v>
      </c>
    </row>
    <row r="29" spans="1:5" ht="13" x14ac:dyDescent="0.3">
      <c r="A29" s="90" t="s">
        <v>10</v>
      </c>
      <c r="B29" s="91"/>
      <c r="C29" s="26">
        <f>IF(C28-C27&lt;=0,0,C28-C27)</f>
        <v>0</v>
      </c>
      <c r="D29" s="24" t="s">
        <v>18</v>
      </c>
    </row>
    <row r="30" spans="1:5" ht="13" x14ac:dyDescent="0.3">
      <c r="A30" s="90" t="s">
        <v>22</v>
      </c>
      <c r="B30" s="91"/>
      <c r="C30" s="27">
        <v>50</v>
      </c>
      <c r="D30" s="24" t="s">
        <v>41</v>
      </c>
    </row>
    <row r="31" spans="1:5" ht="13.5" thickBot="1" x14ac:dyDescent="0.35">
      <c r="A31" s="95" t="s">
        <v>23</v>
      </c>
      <c r="B31" s="96"/>
      <c r="C31" s="28">
        <f>C30*C29</f>
        <v>0</v>
      </c>
      <c r="D31" s="29" t="s">
        <v>19</v>
      </c>
      <c r="E31" s="50"/>
    </row>
    <row r="32" spans="1:5" ht="13" thickBot="1" x14ac:dyDescent="0.3"/>
    <row r="33" spans="1:4" ht="13.5" thickBot="1" x14ac:dyDescent="0.35">
      <c r="A33" s="93" t="s">
        <v>5</v>
      </c>
      <c r="B33" s="94"/>
      <c r="C33" s="30">
        <f>C23+C31</f>
        <v>0</v>
      </c>
      <c r="D33" s="31" t="s">
        <v>20</v>
      </c>
    </row>
    <row r="35" spans="1:4" x14ac:dyDescent="0.25">
      <c r="A35" s="42" t="s">
        <v>55</v>
      </c>
    </row>
    <row r="36" spans="1:4" x14ac:dyDescent="0.25">
      <c r="A36" s="42" t="s">
        <v>62</v>
      </c>
    </row>
    <row r="38" spans="1:4" ht="13" x14ac:dyDescent="0.3">
      <c r="A38" s="15" t="s">
        <v>59</v>
      </c>
      <c r="B38" t="s">
        <v>63</v>
      </c>
    </row>
    <row r="39" spans="1:4" ht="13" x14ac:dyDescent="0.3">
      <c r="A39" s="15" t="s">
        <v>46</v>
      </c>
      <c r="B39" t="s">
        <v>69</v>
      </c>
    </row>
    <row r="40" spans="1:4" ht="13" x14ac:dyDescent="0.3">
      <c r="A40" s="15" t="s">
        <v>47</v>
      </c>
      <c r="B40" s="42" t="s">
        <v>81</v>
      </c>
    </row>
    <row r="41" spans="1:4" ht="13" x14ac:dyDescent="0.3">
      <c r="A41" s="15" t="s">
        <v>14</v>
      </c>
      <c r="B41" t="s">
        <v>64</v>
      </c>
    </row>
    <row r="42" spans="1:4" ht="13" x14ac:dyDescent="0.3">
      <c r="A42" s="15"/>
      <c r="B42" t="s">
        <v>68</v>
      </c>
    </row>
    <row r="43" spans="1:4" ht="13" x14ac:dyDescent="0.3">
      <c r="A43" s="15" t="s">
        <v>18</v>
      </c>
      <c r="B43" t="s">
        <v>70</v>
      </c>
    </row>
    <row r="44" spans="1:4" ht="13" x14ac:dyDescent="0.3">
      <c r="A44" s="15" t="s">
        <v>19</v>
      </c>
      <c r="B44" t="s">
        <v>66</v>
      </c>
    </row>
    <row r="45" spans="1:4" ht="13" x14ac:dyDescent="0.3">
      <c r="A45" s="15" t="s">
        <v>20</v>
      </c>
      <c r="B45" s="42" t="s">
        <v>67</v>
      </c>
    </row>
    <row r="47" spans="1:4" ht="15.5" x14ac:dyDescent="0.35">
      <c r="A47" s="47" t="s">
        <v>54</v>
      </c>
      <c r="C47" s="19"/>
    </row>
    <row r="48" spans="1:4" x14ac:dyDescent="0.25">
      <c r="A48" s="42" t="s">
        <v>82</v>
      </c>
      <c r="C48" s="3"/>
    </row>
  </sheetData>
  <sheetProtection algorithmName="SHA-512" hashValue="rSRKoGuPG6MXuJ5hz+RVFSibanRzP65tu/WEW/9Psw6RJ0naxfjquSl9NDHtMZnAQIXcL9KW4WwzyOnDoK8ljQ==" saltValue="gRDJ8iFP0FfRTHdEAu4CHA==" spinCount="100000" sheet="1" objects="1" scenarios="1"/>
  <protectedRanges>
    <protectedRange sqref="C27" name="Range2"/>
    <protectedRange sqref="B5:C13" name="Range4"/>
    <protectedRange sqref="C19" name="Range3"/>
    <protectedRange sqref="C48" name="Range1_1_1"/>
  </protectedRanges>
  <mergeCells count="26">
    <mergeCell ref="A33:B33"/>
    <mergeCell ref="A23:B23"/>
    <mergeCell ref="A29:B29"/>
    <mergeCell ref="A30:B30"/>
    <mergeCell ref="A31:B31"/>
    <mergeCell ref="A25:D25"/>
    <mergeCell ref="A28:B28"/>
    <mergeCell ref="A27:B27"/>
    <mergeCell ref="A26:B26"/>
    <mergeCell ref="A21:B21"/>
    <mergeCell ref="A22:B22"/>
    <mergeCell ref="B9:C9"/>
    <mergeCell ref="B10:C10"/>
    <mergeCell ref="B11:C11"/>
    <mergeCell ref="B12:C12"/>
    <mergeCell ref="A17:D17"/>
    <mergeCell ref="A20:B20"/>
    <mergeCell ref="A19:B19"/>
    <mergeCell ref="B13:C13"/>
    <mergeCell ref="A2:D2"/>
    <mergeCell ref="A15:D15"/>
    <mergeCell ref="A18:B18"/>
    <mergeCell ref="B5:C5"/>
    <mergeCell ref="B6:C6"/>
    <mergeCell ref="B7:C7"/>
    <mergeCell ref="B8:C8"/>
  </mergeCells>
  <phoneticPr fontId="7" type="noConversion"/>
  <printOptions horizontalCentered="1" verticalCentered="1"/>
  <pageMargins left="0" right="0" top="0.5" bottom="0.5" header="0.5" footer="0.5"/>
  <pageSetup scale="78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44"/>
  <sheetViews>
    <sheetView topLeftCell="Z3" workbookViewId="0">
      <selection activeCell="AK15" sqref="AK15"/>
    </sheetView>
  </sheetViews>
  <sheetFormatPr defaultColWidth="9.1796875" defaultRowHeight="12.5" x14ac:dyDescent="0.25"/>
  <cols>
    <col min="9" max="11" width="10.1796875" customWidth="1"/>
    <col min="22" max="26" width="10.7265625" customWidth="1"/>
    <col min="27" max="27" width="9.7265625" customWidth="1"/>
    <col min="30" max="30" width="14.7265625" customWidth="1"/>
    <col min="32" max="35" width="10.54296875" customWidth="1"/>
    <col min="37" max="38" width="13.7265625" customWidth="1"/>
  </cols>
  <sheetData>
    <row r="1" spans="1:38" x14ac:dyDescent="0.25">
      <c r="B1" s="101" t="s">
        <v>42</v>
      </c>
      <c r="C1" s="101"/>
      <c r="D1" s="101"/>
      <c r="E1" s="101"/>
      <c r="F1" s="19"/>
      <c r="H1" s="101" t="s">
        <v>43</v>
      </c>
      <c r="I1" s="101"/>
      <c r="J1" s="101"/>
      <c r="K1" s="101"/>
      <c r="N1" s="85" t="s">
        <v>48</v>
      </c>
      <c r="O1" s="85"/>
      <c r="P1" s="85"/>
      <c r="Q1" s="85"/>
      <c r="R1" s="7"/>
      <c r="S1" s="7"/>
      <c r="V1" s="99" t="s">
        <v>52</v>
      </c>
      <c r="W1" s="85"/>
      <c r="X1" s="85"/>
      <c r="Y1" s="85"/>
      <c r="Z1" s="7"/>
      <c r="AF1" s="99" t="s">
        <v>71</v>
      </c>
      <c r="AG1" s="99"/>
      <c r="AH1" s="99"/>
      <c r="AI1" s="99"/>
      <c r="AJ1" s="52"/>
    </row>
    <row r="2" spans="1:38" ht="13" x14ac:dyDescent="0.3">
      <c r="A2" s="19"/>
      <c r="B2" s="100" t="s">
        <v>17</v>
      </c>
      <c r="C2" s="100"/>
      <c r="D2" s="100"/>
      <c r="E2" s="100"/>
      <c r="F2" s="19"/>
      <c r="H2" s="100" t="s">
        <v>17</v>
      </c>
      <c r="I2" s="100"/>
      <c r="J2" s="100"/>
      <c r="K2" s="100"/>
      <c r="N2" s="100" t="s">
        <v>17</v>
      </c>
      <c r="O2" s="100"/>
      <c r="P2" s="100"/>
      <c r="Q2" s="100"/>
      <c r="R2" s="17"/>
      <c r="S2" s="17"/>
      <c r="V2" s="100" t="s">
        <v>17</v>
      </c>
      <c r="W2" s="100"/>
      <c r="X2" s="100"/>
      <c r="Y2" s="100"/>
      <c r="Z2" s="17"/>
      <c r="AA2" s="100" t="s">
        <v>50</v>
      </c>
      <c r="AB2" s="100"/>
      <c r="AC2" s="100"/>
      <c r="AF2" s="100" t="s">
        <v>72</v>
      </c>
      <c r="AG2" s="100"/>
      <c r="AH2" s="100"/>
      <c r="AI2" s="100"/>
      <c r="AJ2" s="17"/>
      <c r="AK2" s="100" t="s">
        <v>50</v>
      </c>
      <c r="AL2" s="100"/>
    </row>
    <row r="4" spans="1:38" ht="13" x14ac:dyDescent="0.3">
      <c r="B4" s="32" t="s">
        <v>16</v>
      </c>
      <c r="C4" s="32" t="s">
        <v>11</v>
      </c>
      <c r="D4" s="32" t="s">
        <v>12</v>
      </c>
      <c r="E4" s="32" t="s">
        <v>9</v>
      </c>
      <c r="H4" s="32" t="s">
        <v>16</v>
      </c>
      <c r="I4" s="32" t="s">
        <v>11</v>
      </c>
      <c r="J4" s="32" t="s">
        <v>12</v>
      </c>
      <c r="K4" s="32" t="s">
        <v>9</v>
      </c>
      <c r="N4" s="32" t="s">
        <v>16</v>
      </c>
      <c r="O4" s="32" t="s">
        <v>11</v>
      </c>
      <c r="P4" s="32" t="s">
        <v>12</v>
      </c>
      <c r="Q4" s="32" t="s">
        <v>9</v>
      </c>
      <c r="R4" s="17"/>
      <c r="S4" s="17"/>
      <c r="V4" s="32" t="s">
        <v>16</v>
      </c>
      <c r="W4" s="32" t="s">
        <v>11</v>
      </c>
      <c r="X4" s="32" t="s">
        <v>12</v>
      </c>
      <c r="Y4" s="32" t="s">
        <v>9</v>
      </c>
      <c r="Z4" s="32" t="s">
        <v>16</v>
      </c>
      <c r="AA4" s="32" t="s">
        <v>11</v>
      </c>
      <c r="AB4" s="32" t="s">
        <v>12</v>
      </c>
      <c r="AC4" s="32" t="s">
        <v>9</v>
      </c>
      <c r="AD4" s="44" t="s">
        <v>53</v>
      </c>
      <c r="AF4" s="32" t="s">
        <v>16</v>
      </c>
      <c r="AG4" s="32" t="s">
        <v>11</v>
      </c>
      <c r="AH4" s="32" t="s">
        <v>12</v>
      </c>
      <c r="AI4" s="32" t="s">
        <v>9</v>
      </c>
      <c r="AJ4" s="32" t="s">
        <v>16</v>
      </c>
      <c r="AK4" s="32" t="s">
        <v>11</v>
      </c>
      <c r="AL4" s="32" t="s">
        <v>9</v>
      </c>
    </row>
    <row r="5" spans="1:38" x14ac:dyDescent="0.25">
      <c r="B5" s="33">
        <v>2007</v>
      </c>
      <c r="C5" s="34">
        <v>1.4999999999999999E-2</v>
      </c>
      <c r="D5" s="34">
        <v>2.5000000000000001E-2</v>
      </c>
      <c r="E5" s="35">
        <v>5.0000000000000002E-5</v>
      </c>
      <c r="H5" s="33">
        <v>2011</v>
      </c>
      <c r="I5" s="34">
        <v>0.04</v>
      </c>
      <c r="J5" s="34">
        <v>2.5000000000000001E-2</v>
      </c>
      <c r="K5" s="35">
        <v>4.0000000000000001E-3</v>
      </c>
      <c r="N5" s="33">
        <v>2011</v>
      </c>
      <c r="O5" s="34">
        <v>0.04</v>
      </c>
      <c r="P5" s="34">
        <v>2.5000000000000001E-2</v>
      </c>
      <c r="Q5" s="35">
        <v>4.0000000000000001E-3</v>
      </c>
      <c r="R5" s="37"/>
      <c r="S5" s="37"/>
      <c r="V5" s="33">
        <v>2011</v>
      </c>
      <c r="W5" s="40">
        <v>0.04</v>
      </c>
      <c r="X5" s="34">
        <v>2.5000000000000001E-2</v>
      </c>
      <c r="Y5" s="35">
        <v>4.0000000000000001E-3</v>
      </c>
      <c r="Z5" s="33">
        <v>2011</v>
      </c>
      <c r="AF5" s="33">
        <v>2011</v>
      </c>
      <c r="AG5" s="53">
        <v>0.04</v>
      </c>
      <c r="AH5" s="54">
        <v>2.5000000000000001E-2</v>
      </c>
      <c r="AI5" s="55">
        <v>4.0000000000000001E-3</v>
      </c>
      <c r="AJ5" s="33">
        <v>2011</v>
      </c>
    </row>
    <row r="6" spans="1:38" x14ac:dyDescent="0.25">
      <c r="B6" s="33">
        <f>B5+1</f>
        <v>2008</v>
      </c>
      <c r="C6" s="34">
        <v>0.02</v>
      </c>
      <c r="D6" s="34">
        <v>2.5000000000000001E-2</v>
      </c>
      <c r="E6" s="35">
        <v>1.1E-4</v>
      </c>
      <c r="H6" s="33">
        <f t="shared" ref="H6:H17" si="0">H5+1</f>
        <v>2012</v>
      </c>
      <c r="I6" s="34">
        <v>0.05</v>
      </c>
      <c r="J6" s="34">
        <v>2.5000000000000001E-2</v>
      </c>
      <c r="K6" s="35">
        <v>5.0000000000000001E-3</v>
      </c>
      <c r="N6" s="33">
        <f t="shared" ref="N6:N26" si="1">N5+1</f>
        <v>2012</v>
      </c>
      <c r="O6" s="34">
        <v>0.05</v>
      </c>
      <c r="P6" s="34">
        <v>2.5000000000000001E-2</v>
      </c>
      <c r="Q6" s="35">
        <v>5.0000000000000001E-3</v>
      </c>
      <c r="R6" s="37"/>
      <c r="S6" s="37"/>
      <c r="V6" s="33">
        <f t="shared" ref="V6:V39" si="2">V5+1</f>
        <v>2012</v>
      </c>
      <c r="W6" s="40">
        <v>0.05</v>
      </c>
      <c r="X6" s="34">
        <v>2.5000000000000001E-2</v>
      </c>
      <c r="Y6" s="35">
        <v>5.0000000000000001E-3</v>
      </c>
      <c r="Z6" s="33">
        <f t="shared" ref="Z6:Z39" si="3">Z5+1</f>
        <v>2012</v>
      </c>
      <c r="AF6" s="33">
        <f t="shared" ref="AF6:AF39" si="4">AF5+1</f>
        <v>2012</v>
      </c>
      <c r="AG6" s="53">
        <v>0.05</v>
      </c>
      <c r="AH6" s="54">
        <v>2.5000000000000001E-2</v>
      </c>
      <c r="AI6" s="55">
        <v>5.0000000000000001E-3</v>
      </c>
      <c r="AJ6" s="33">
        <f t="shared" ref="AJ6:AJ39" si="5">AJ5+1</f>
        <v>2012</v>
      </c>
    </row>
    <row r="7" spans="1:38" x14ac:dyDescent="0.25">
      <c r="B7" s="33">
        <f t="shared" ref="B7:B18" si="6">B6+1</f>
        <v>2009</v>
      </c>
      <c r="C7" s="34">
        <v>2.5000000000000001E-2</v>
      </c>
      <c r="D7" s="34">
        <v>2.5000000000000001E-2</v>
      </c>
      <c r="E7" s="35">
        <v>1.9000000000000001E-4</v>
      </c>
      <c r="H7" s="33">
        <f t="shared" si="0"/>
        <v>2013</v>
      </c>
      <c r="I7" s="34">
        <v>6.5000000000000002E-2</v>
      </c>
      <c r="J7" s="34">
        <v>2.5000000000000001E-2</v>
      </c>
      <c r="K7" s="35">
        <v>5.0000000000000001E-3</v>
      </c>
      <c r="N7" s="33">
        <f t="shared" si="1"/>
        <v>2013</v>
      </c>
      <c r="O7" s="34">
        <v>6.5000000000000002E-2</v>
      </c>
      <c r="P7" s="34">
        <v>2.5000000000000001E-2</v>
      </c>
      <c r="Q7" s="35">
        <v>5.0000000000000001E-3</v>
      </c>
      <c r="R7" s="37"/>
      <c r="S7" s="37"/>
      <c r="V7" s="33">
        <f t="shared" si="2"/>
        <v>2013</v>
      </c>
      <c r="W7" s="40">
        <v>6.5000000000000002E-2</v>
      </c>
      <c r="X7" s="34">
        <v>2.5000000000000001E-2</v>
      </c>
      <c r="Y7" s="35">
        <v>5.0000000000000001E-3</v>
      </c>
      <c r="Z7" s="33">
        <f t="shared" si="3"/>
        <v>2013</v>
      </c>
      <c r="AF7" s="33">
        <f t="shared" si="4"/>
        <v>2013</v>
      </c>
      <c r="AG7" s="53">
        <v>6.5000000000000002E-2</v>
      </c>
      <c r="AH7" s="54">
        <v>2.5000000000000001E-2</v>
      </c>
      <c r="AI7" s="55">
        <v>5.0000000000000001E-3</v>
      </c>
      <c r="AJ7" s="33">
        <f t="shared" si="5"/>
        <v>2013</v>
      </c>
    </row>
    <row r="8" spans="1:38" x14ac:dyDescent="0.25">
      <c r="B8" s="33">
        <f t="shared" si="6"/>
        <v>2010</v>
      </c>
      <c r="C8" s="34">
        <v>0.03</v>
      </c>
      <c r="D8" s="34">
        <v>2.5000000000000001E-2</v>
      </c>
      <c r="E8" s="35">
        <v>2.7999999999999998E-4</v>
      </c>
      <c r="H8" s="33">
        <f t="shared" si="0"/>
        <v>2014</v>
      </c>
      <c r="I8" s="34">
        <v>0.08</v>
      </c>
      <c r="J8" s="34">
        <v>2.5000000000000001E-2</v>
      </c>
      <c r="K8" s="35">
        <v>6.0000000000000001E-3</v>
      </c>
      <c r="N8" s="33">
        <f t="shared" si="1"/>
        <v>2014</v>
      </c>
      <c r="O8" s="34">
        <v>0.08</v>
      </c>
      <c r="P8" s="34">
        <v>2.5000000000000001E-2</v>
      </c>
      <c r="Q8" s="35">
        <v>6.0000000000000001E-3</v>
      </c>
      <c r="R8" s="37"/>
      <c r="S8" s="37"/>
      <c r="V8" s="33">
        <f t="shared" si="2"/>
        <v>2014</v>
      </c>
      <c r="W8" s="40">
        <v>0.08</v>
      </c>
      <c r="X8" s="34">
        <v>2.5000000000000001E-2</v>
      </c>
      <c r="Y8" s="35">
        <v>6.0000000000000001E-3</v>
      </c>
      <c r="Z8" s="33">
        <f t="shared" si="3"/>
        <v>2014</v>
      </c>
      <c r="AF8" s="33">
        <f t="shared" si="4"/>
        <v>2014</v>
      </c>
      <c r="AG8" s="53">
        <v>0.08</v>
      </c>
      <c r="AH8" s="54">
        <v>2.5000000000000001E-2</v>
      </c>
      <c r="AI8" s="55">
        <v>6.0000000000000001E-3</v>
      </c>
      <c r="AJ8" s="33">
        <f t="shared" si="5"/>
        <v>2014</v>
      </c>
    </row>
    <row r="9" spans="1:38" x14ac:dyDescent="0.25">
      <c r="B9" s="33">
        <f t="shared" si="6"/>
        <v>2011</v>
      </c>
      <c r="C9" s="34">
        <v>0.04</v>
      </c>
      <c r="D9" s="34">
        <v>2.5000000000000001E-2</v>
      </c>
      <c r="E9" s="35">
        <v>4.0000000000000002E-4</v>
      </c>
      <c r="H9" s="33">
        <f t="shared" si="0"/>
        <v>2015</v>
      </c>
      <c r="I9" s="34">
        <v>9.5000000000000001E-2</v>
      </c>
      <c r="J9" s="34">
        <v>2.5000000000000001E-2</v>
      </c>
      <c r="K9" s="35">
        <v>7.0000000000000001E-3</v>
      </c>
      <c r="N9" s="33">
        <f t="shared" si="1"/>
        <v>2015</v>
      </c>
      <c r="O9" s="34">
        <v>9.5000000000000001E-2</v>
      </c>
      <c r="P9" s="34">
        <v>2.5000000000000001E-2</v>
      </c>
      <c r="Q9" s="35">
        <v>7.0000000000000001E-3</v>
      </c>
      <c r="R9" s="37"/>
      <c r="S9" s="37"/>
      <c r="V9" s="33">
        <f t="shared" si="2"/>
        <v>2015</v>
      </c>
      <c r="W9" s="40">
        <v>9.5000000000000001E-2</v>
      </c>
      <c r="X9" s="34">
        <v>2.5000000000000001E-2</v>
      </c>
      <c r="Y9" s="35">
        <v>7.0000000000000001E-3</v>
      </c>
      <c r="Z9" s="33">
        <f t="shared" si="3"/>
        <v>2015</v>
      </c>
      <c r="AF9" s="33">
        <f t="shared" si="4"/>
        <v>2015</v>
      </c>
      <c r="AG9" s="53">
        <v>9.5000000000000001E-2</v>
      </c>
      <c r="AH9" s="54">
        <v>2.5000000000000001E-2</v>
      </c>
      <c r="AI9" s="55">
        <v>7.0000000000000001E-3</v>
      </c>
      <c r="AJ9" s="33">
        <f t="shared" si="5"/>
        <v>2015</v>
      </c>
    </row>
    <row r="10" spans="1:38" x14ac:dyDescent="0.25">
      <c r="B10" s="33">
        <f t="shared" si="6"/>
        <v>2012</v>
      </c>
      <c r="C10" s="34">
        <v>0.05</v>
      </c>
      <c r="D10" s="34">
        <v>2.5000000000000001E-2</v>
      </c>
      <c r="E10" s="35">
        <v>6.9999999999999999E-4</v>
      </c>
      <c r="H10" s="33">
        <f t="shared" si="0"/>
        <v>2016</v>
      </c>
      <c r="I10" s="34">
        <v>0.115</v>
      </c>
      <c r="J10" s="34">
        <v>0.02</v>
      </c>
      <c r="K10" s="35">
        <v>8.2500000000000004E-3</v>
      </c>
      <c r="N10" s="33">
        <f t="shared" si="1"/>
        <v>2016</v>
      </c>
      <c r="O10" s="34">
        <v>0.115</v>
      </c>
      <c r="P10" s="34">
        <v>0.02</v>
      </c>
      <c r="Q10" s="35">
        <v>8.2500000000000004E-3</v>
      </c>
      <c r="R10" s="37"/>
      <c r="S10" s="37"/>
      <c r="V10" s="33">
        <f t="shared" si="2"/>
        <v>2016</v>
      </c>
      <c r="W10" s="40">
        <v>0.115</v>
      </c>
      <c r="X10" s="34">
        <v>0.02</v>
      </c>
      <c r="Y10" s="35">
        <v>8.2500000000000004E-3</v>
      </c>
      <c r="Z10" s="33">
        <f t="shared" si="3"/>
        <v>2016</v>
      </c>
      <c r="AF10" s="33">
        <f t="shared" si="4"/>
        <v>2016</v>
      </c>
      <c r="AG10" s="53">
        <v>0.115</v>
      </c>
      <c r="AH10" s="54">
        <v>0.02</v>
      </c>
      <c r="AI10" s="55">
        <v>8.2500000000000004E-3</v>
      </c>
      <c r="AJ10" s="33">
        <f t="shared" si="5"/>
        <v>2016</v>
      </c>
    </row>
    <row r="11" spans="1:38" x14ac:dyDescent="0.25">
      <c r="B11" s="33">
        <f t="shared" si="6"/>
        <v>2013</v>
      </c>
      <c r="C11" s="34">
        <v>6.5000000000000002E-2</v>
      </c>
      <c r="D11" s="34">
        <v>2.5000000000000001E-2</v>
      </c>
      <c r="E11" s="35">
        <v>1E-3</v>
      </c>
      <c r="H11" s="33">
        <f t="shared" si="0"/>
        <v>2017</v>
      </c>
      <c r="I11" s="34">
        <v>0.13500000000000001</v>
      </c>
      <c r="J11" s="34">
        <v>1.4999999999999999E-2</v>
      </c>
      <c r="K11" s="35">
        <v>9.7999999999999997E-3</v>
      </c>
      <c r="N11" s="33">
        <f t="shared" si="1"/>
        <v>2017</v>
      </c>
      <c r="O11" s="34">
        <v>0.13500000000000001</v>
      </c>
      <c r="P11" s="34">
        <v>1.4999999999999999E-2</v>
      </c>
      <c r="Q11" s="35">
        <v>9.7999999999999997E-3</v>
      </c>
      <c r="R11" s="37"/>
      <c r="S11" s="37"/>
      <c r="V11" s="33">
        <f t="shared" si="2"/>
        <v>2017</v>
      </c>
      <c r="W11" s="40">
        <v>0.13500000000000001</v>
      </c>
      <c r="X11" s="34">
        <v>1.4999999999999999E-2</v>
      </c>
      <c r="Y11" s="35">
        <v>9.7999999999999997E-3</v>
      </c>
      <c r="Z11" s="33">
        <f t="shared" si="3"/>
        <v>2017</v>
      </c>
      <c r="AF11" s="33">
        <f t="shared" si="4"/>
        <v>2017</v>
      </c>
      <c r="AG11" s="53">
        <v>0.13500000000000001</v>
      </c>
      <c r="AH11" s="54">
        <v>1.4999999999999999E-2</v>
      </c>
      <c r="AI11" s="55">
        <v>9.7999999999999997E-3</v>
      </c>
      <c r="AJ11" s="33">
        <f t="shared" si="5"/>
        <v>2017</v>
      </c>
    </row>
    <row r="12" spans="1:38" x14ac:dyDescent="0.25">
      <c r="B12" s="33">
        <f t="shared" si="6"/>
        <v>2014</v>
      </c>
      <c r="C12" s="34">
        <v>0.08</v>
      </c>
      <c r="D12" s="34">
        <v>2.5000000000000001E-2</v>
      </c>
      <c r="E12" s="35">
        <v>1.2999999999999999E-3</v>
      </c>
      <c r="H12" s="33">
        <f t="shared" si="0"/>
        <v>2018</v>
      </c>
      <c r="I12" s="34">
        <v>0.155</v>
      </c>
      <c r="J12" s="34">
        <v>0.01</v>
      </c>
      <c r="K12" s="35">
        <v>1.15E-2</v>
      </c>
      <c r="N12" s="33">
        <f t="shared" si="1"/>
        <v>2018</v>
      </c>
      <c r="O12" s="34">
        <v>0.155</v>
      </c>
      <c r="P12" s="34">
        <v>0.01</v>
      </c>
      <c r="Q12" s="35">
        <v>1.15E-2</v>
      </c>
      <c r="R12" s="43">
        <v>50</v>
      </c>
      <c r="S12" s="43">
        <v>10</v>
      </c>
      <c r="T12" s="43">
        <v>500</v>
      </c>
      <c r="U12" s="43"/>
      <c r="V12" s="33">
        <f t="shared" si="2"/>
        <v>2018</v>
      </c>
      <c r="W12" s="40">
        <v>0.155</v>
      </c>
      <c r="X12" s="34">
        <v>0.01</v>
      </c>
      <c r="Y12" s="35">
        <v>1.15E-2</v>
      </c>
      <c r="Z12" s="33">
        <f t="shared" si="3"/>
        <v>2018</v>
      </c>
      <c r="AA12" s="43">
        <v>50</v>
      </c>
      <c r="AB12" s="43">
        <v>10</v>
      </c>
      <c r="AC12" s="43">
        <v>500</v>
      </c>
      <c r="AD12" s="43">
        <v>300</v>
      </c>
      <c r="AF12" s="33">
        <f t="shared" si="4"/>
        <v>2018</v>
      </c>
      <c r="AG12" s="53">
        <v>0.155</v>
      </c>
      <c r="AH12" s="54">
        <v>0.01</v>
      </c>
      <c r="AI12" s="55">
        <v>1.15E-2</v>
      </c>
      <c r="AJ12" s="33">
        <f t="shared" si="5"/>
        <v>2018</v>
      </c>
      <c r="AK12" s="43">
        <v>50</v>
      </c>
      <c r="AL12" s="43">
        <v>500</v>
      </c>
    </row>
    <row r="13" spans="1:38" x14ac:dyDescent="0.25">
      <c r="B13" s="33">
        <f t="shared" si="6"/>
        <v>2015</v>
      </c>
      <c r="C13" s="34">
        <v>9.5000000000000001E-2</v>
      </c>
      <c r="D13" s="34">
        <v>2.5000000000000001E-2</v>
      </c>
      <c r="E13" s="35">
        <v>1.6999999999999999E-3</v>
      </c>
      <c r="H13" s="33">
        <f t="shared" si="0"/>
        <v>2019</v>
      </c>
      <c r="I13" s="34">
        <v>0.17499999999999999</v>
      </c>
      <c r="J13" s="34">
        <v>5.0000000000000001E-3</v>
      </c>
      <c r="K13" s="35">
        <v>1.35E-2</v>
      </c>
      <c r="N13" s="33">
        <f t="shared" si="1"/>
        <v>2019</v>
      </c>
      <c r="O13" s="34">
        <v>0.17499999999999999</v>
      </c>
      <c r="P13" s="34">
        <v>5.0000000000000001E-3</v>
      </c>
      <c r="Q13" s="35">
        <v>1.35E-2</v>
      </c>
      <c r="R13" s="43">
        <v>50</v>
      </c>
      <c r="S13" s="43">
        <v>10</v>
      </c>
      <c r="T13" s="43">
        <v>500</v>
      </c>
      <c r="U13" s="43"/>
      <c r="V13" s="33">
        <f t="shared" si="2"/>
        <v>2019</v>
      </c>
      <c r="W13" s="40">
        <v>0.17499999999999999</v>
      </c>
      <c r="X13" s="34">
        <v>5.0000000000000001E-3</v>
      </c>
      <c r="Y13" s="35">
        <v>1.8499999999999999E-2</v>
      </c>
      <c r="Z13" s="33">
        <f t="shared" si="3"/>
        <v>2019</v>
      </c>
      <c r="AA13" s="43">
        <v>50</v>
      </c>
      <c r="AB13" s="43">
        <v>10</v>
      </c>
      <c r="AC13" s="43">
        <v>500</v>
      </c>
      <c r="AD13" s="43">
        <v>200</v>
      </c>
      <c r="AF13" s="33">
        <f t="shared" si="4"/>
        <v>2019</v>
      </c>
      <c r="AG13" s="53">
        <v>0.17499999999999999</v>
      </c>
      <c r="AH13" s="54">
        <v>5.0000000000000001E-3</v>
      </c>
      <c r="AI13" s="55">
        <v>1.8499999999999999E-2</v>
      </c>
      <c r="AJ13" s="33">
        <f t="shared" si="5"/>
        <v>2019</v>
      </c>
      <c r="AK13" s="43">
        <v>50</v>
      </c>
      <c r="AL13" s="43">
        <v>500</v>
      </c>
    </row>
    <row r="14" spans="1:38" x14ac:dyDescent="0.25">
      <c r="B14" s="33">
        <f t="shared" si="6"/>
        <v>2016</v>
      </c>
      <c r="C14" s="34">
        <v>0.115</v>
      </c>
      <c r="D14" s="34">
        <v>0.02</v>
      </c>
      <c r="E14" s="35">
        <v>2.0999999999999999E-3</v>
      </c>
      <c r="H14" s="33">
        <f t="shared" si="0"/>
        <v>2020</v>
      </c>
      <c r="I14" s="34">
        <v>0.2</v>
      </c>
      <c r="J14" s="34">
        <v>0</v>
      </c>
      <c r="K14" s="35">
        <v>1.5800000000000002E-2</v>
      </c>
      <c r="N14" s="33">
        <f t="shared" si="1"/>
        <v>2020</v>
      </c>
      <c r="O14" s="34">
        <v>0.2</v>
      </c>
      <c r="P14" s="34">
        <v>0</v>
      </c>
      <c r="Q14" s="35">
        <v>1.5800000000000002E-2</v>
      </c>
      <c r="R14" s="43">
        <v>50</v>
      </c>
      <c r="S14" s="41"/>
      <c r="T14" s="43">
        <v>500</v>
      </c>
      <c r="U14" s="43"/>
      <c r="V14" s="33">
        <f t="shared" si="2"/>
        <v>2020</v>
      </c>
      <c r="W14" s="40">
        <v>0.2</v>
      </c>
      <c r="X14" s="34">
        <v>0</v>
      </c>
      <c r="Y14" s="35">
        <v>2.1749999999999999E-2</v>
      </c>
      <c r="Z14" s="33">
        <f t="shared" si="3"/>
        <v>2020</v>
      </c>
      <c r="AA14" s="43">
        <v>50</v>
      </c>
      <c r="AB14" s="41"/>
      <c r="AC14" s="43">
        <v>500</v>
      </c>
      <c r="AD14" s="43">
        <v>200</v>
      </c>
      <c r="AF14" s="33">
        <f t="shared" si="4"/>
        <v>2020</v>
      </c>
      <c r="AG14" s="56">
        <v>0.2</v>
      </c>
      <c r="AH14" s="57">
        <v>0</v>
      </c>
      <c r="AI14" s="58">
        <v>2.1749999999999999E-2</v>
      </c>
      <c r="AJ14" s="33">
        <f t="shared" si="5"/>
        <v>2020</v>
      </c>
      <c r="AK14" s="43">
        <v>50</v>
      </c>
      <c r="AL14" s="43">
        <v>500</v>
      </c>
    </row>
    <row r="15" spans="1:38" x14ac:dyDescent="0.25">
      <c r="B15" s="33">
        <f t="shared" si="6"/>
        <v>2017</v>
      </c>
      <c r="C15" s="34">
        <v>0.13500000000000001</v>
      </c>
      <c r="D15" s="34">
        <v>1.4999999999999999E-2</v>
      </c>
      <c r="E15" s="35">
        <v>2.5000000000000001E-3</v>
      </c>
      <c r="H15" s="33">
        <f t="shared" si="0"/>
        <v>2021</v>
      </c>
      <c r="I15" s="34">
        <v>0.2</v>
      </c>
      <c r="J15" s="34">
        <v>0</v>
      </c>
      <c r="K15" s="35">
        <v>1.8499999999999999E-2</v>
      </c>
      <c r="N15" s="33">
        <f t="shared" si="1"/>
        <v>2021</v>
      </c>
      <c r="O15" s="34">
        <v>0.2</v>
      </c>
      <c r="P15" s="34">
        <v>0</v>
      </c>
      <c r="Q15" s="35">
        <v>1.8499999999999999E-2</v>
      </c>
      <c r="R15" s="43">
        <v>50</v>
      </c>
      <c r="S15" s="41"/>
      <c r="T15" s="43">
        <v>500</v>
      </c>
      <c r="U15" s="43"/>
      <c r="V15" s="33">
        <f t="shared" si="2"/>
        <v>2021</v>
      </c>
      <c r="W15" s="40">
        <v>0.26250000000000001</v>
      </c>
      <c r="X15" s="34">
        <v>0</v>
      </c>
      <c r="Y15" s="35">
        <v>2.5000000000000001E-2</v>
      </c>
      <c r="Z15" s="33">
        <f t="shared" si="3"/>
        <v>2021</v>
      </c>
      <c r="AA15" s="43">
        <v>50</v>
      </c>
      <c r="AB15" s="41"/>
      <c r="AC15" s="43">
        <v>500</v>
      </c>
      <c r="AD15" s="43">
        <v>150</v>
      </c>
      <c r="AF15" s="33">
        <f t="shared" si="4"/>
        <v>2021</v>
      </c>
      <c r="AG15" s="53">
        <v>0.26250000000000001</v>
      </c>
      <c r="AH15" s="54">
        <v>0</v>
      </c>
      <c r="AI15" s="55">
        <v>2.5000000000000001E-2</v>
      </c>
      <c r="AJ15" s="33">
        <f t="shared" si="5"/>
        <v>2021</v>
      </c>
      <c r="AK15" s="43">
        <v>50</v>
      </c>
      <c r="AL15" s="43">
        <v>500</v>
      </c>
    </row>
    <row r="16" spans="1:38" x14ac:dyDescent="0.25">
      <c r="B16" s="33">
        <f t="shared" si="6"/>
        <v>2018</v>
      </c>
      <c r="C16" s="34">
        <v>0.155</v>
      </c>
      <c r="D16" s="34">
        <v>0.01</v>
      </c>
      <c r="E16" s="35">
        <v>3.0000000000000001E-3</v>
      </c>
      <c r="H16" s="33">
        <f t="shared" si="0"/>
        <v>2022</v>
      </c>
      <c r="I16" s="34">
        <v>0.2</v>
      </c>
      <c r="J16" s="34">
        <v>0</v>
      </c>
      <c r="K16" s="35">
        <v>2.1749999999999999E-2</v>
      </c>
      <c r="N16" s="33">
        <f t="shared" si="1"/>
        <v>2022</v>
      </c>
      <c r="O16" s="34">
        <v>0.2</v>
      </c>
      <c r="P16" s="34">
        <v>0</v>
      </c>
      <c r="Q16" s="35">
        <v>2.1749999999999999E-2</v>
      </c>
      <c r="R16" s="43">
        <v>50</v>
      </c>
      <c r="S16" s="41"/>
      <c r="T16" s="43">
        <v>500</v>
      </c>
      <c r="V16" s="33">
        <f t="shared" si="2"/>
        <v>2022</v>
      </c>
      <c r="W16" s="40">
        <v>0.32500000000000001</v>
      </c>
      <c r="X16" s="34">
        <v>0</v>
      </c>
      <c r="Y16" s="35">
        <v>2.5999999999999999E-2</v>
      </c>
      <c r="Z16" s="33">
        <f t="shared" si="3"/>
        <v>2022</v>
      </c>
      <c r="AA16" s="43">
        <v>50</v>
      </c>
      <c r="AB16" s="41"/>
      <c r="AC16" s="43">
        <v>500</v>
      </c>
      <c r="AE16" s="43"/>
      <c r="AF16" s="33">
        <f t="shared" si="4"/>
        <v>2022</v>
      </c>
      <c r="AG16" s="53">
        <v>0.32500000000000001</v>
      </c>
      <c r="AH16" s="54">
        <v>0</v>
      </c>
      <c r="AI16" s="55">
        <v>2.5999999999999999E-2</v>
      </c>
      <c r="AJ16" s="33">
        <f t="shared" si="5"/>
        <v>2022</v>
      </c>
      <c r="AK16" s="43">
        <v>50</v>
      </c>
      <c r="AL16" s="43">
        <v>500</v>
      </c>
    </row>
    <row r="17" spans="1:38" x14ac:dyDescent="0.25">
      <c r="B17" s="33">
        <f t="shared" si="6"/>
        <v>2019</v>
      </c>
      <c r="C17" s="34">
        <v>0.17499999999999999</v>
      </c>
      <c r="D17" s="34">
        <v>5.0000000000000001E-3</v>
      </c>
      <c r="E17" s="35">
        <v>3.5000000000000001E-3</v>
      </c>
      <c r="H17" s="33">
        <f t="shared" si="0"/>
        <v>2023</v>
      </c>
      <c r="I17" s="34">
        <v>0.2</v>
      </c>
      <c r="J17" s="34">
        <v>0</v>
      </c>
      <c r="K17" s="35">
        <v>2.5000000000000001E-2</v>
      </c>
      <c r="N17" s="33">
        <f t="shared" si="1"/>
        <v>2023</v>
      </c>
      <c r="O17" s="34">
        <v>0.2</v>
      </c>
      <c r="P17" s="34">
        <v>0</v>
      </c>
      <c r="Q17" s="35">
        <v>2.5000000000000001E-2</v>
      </c>
      <c r="R17" s="37"/>
      <c r="S17" s="37"/>
      <c r="V17" s="33">
        <f t="shared" si="2"/>
        <v>2023</v>
      </c>
      <c r="W17" s="40">
        <v>0.38750000000000001</v>
      </c>
      <c r="X17" s="34">
        <v>0</v>
      </c>
      <c r="Y17" s="35">
        <v>2.8500000000000001E-2</v>
      </c>
      <c r="Z17" s="33">
        <f t="shared" si="3"/>
        <v>2023</v>
      </c>
      <c r="AA17" s="43">
        <v>50</v>
      </c>
      <c r="AB17" s="41"/>
      <c r="AC17" s="43">
        <v>500</v>
      </c>
      <c r="AF17" s="33">
        <f t="shared" si="4"/>
        <v>2023</v>
      </c>
      <c r="AG17" s="53">
        <v>0.38750000000000001</v>
      </c>
      <c r="AH17" s="54">
        <v>0</v>
      </c>
      <c r="AI17" s="55">
        <v>0.03</v>
      </c>
      <c r="AJ17" s="33">
        <f t="shared" si="5"/>
        <v>2023</v>
      </c>
      <c r="AK17" s="43">
        <v>50</v>
      </c>
      <c r="AL17" s="43">
        <v>500</v>
      </c>
    </row>
    <row r="18" spans="1:38" x14ac:dyDescent="0.25">
      <c r="B18" s="33">
        <f t="shared" si="6"/>
        <v>2020</v>
      </c>
      <c r="C18" s="34">
        <v>0.2</v>
      </c>
      <c r="D18" s="34">
        <v>0</v>
      </c>
      <c r="E18" s="35">
        <v>4.0000000000000001E-3</v>
      </c>
      <c r="H18" s="8"/>
      <c r="I18" s="36"/>
      <c r="J18" s="36"/>
      <c r="K18" s="37"/>
      <c r="N18" s="33">
        <f t="shared" si="1"/>
        <v>2024</v>
      </c>
      <c r="O18" s="34">
        <v>0.23</v>
      </c>
      <c r="P18" s="34">
        <v>0</v>
      </c>
      <c r="Q18" s="35">
        <v>2.5999999999999999E-2</v>
      </c>
      <c r="R18" s="37"/>
      <c r="S18" s="37"/>
      <c r="V18" s="33">
        <f t="shared" si="2"/>
        <v>2024</v>
      </c>
      <c r="W18" s="40">
        <v>0.45</v>
      </c>
      <c r="X18" s="34">
        <v>0</v>
      </c>
      <c r="Y18" s="35">
        <v>3.15E-2</v>
      </c>
      <c r="Z18" s="33">
        <f t="shared" si="3"/>
        <v>2024</v>
      </c>
      <c r="AA18" s="43">
        <v>50</v>
      </c>
      <c r="AB18" s="41"/>
      <c r="AC18" s="43">
        <v>400</v>
      </c>
      <c r="AF18" s="33">
        <f t="shared" si="4"/>
        <v>2024</v>
      </c>
      <c r="AG18" s="53">
        <v>0.45</v>
      </c>
      <c r="AH18" s="54">
        <v>0</v>
      </c>
      <c r="AI18" s="55">
        <v>3.6499999999999998E-2</v>
      </c>
      <c r="AJ18" s="33">
        <f t="shared" si="5"/>
        <v>2024</v>
      </c>
      <c r="AK18" s="43">
        <v>50</v>
      </c>
      <c r="AL18" s="43">
        <v>480</v>
      </c>
    </row>
    <row r="19" spans="1:38" x14ac:dyDescent="0.25">
      <c r="B19" s="8"/>
      <c r="C19" s="36"/>
      <c r="D19" s="36"/>
      <c r="E19" s="37"/>
      <c r="H19" s="8"/>
      <c r="I19" s="36"/>
      <c r="J19" s="36"/>
      <c r="K19" s="37"/>
      <c r="N19" s="33">
        <f t="shared" si="1"/>
        <v>2025</v>
      </c>
      <c r="O19" s="34">
        <v>0.26</v>
      </c>
      <c r="P19" s="34">
        <v>0</v>
      </c>
      <c r="Q19" s="35">
        <v>2.8500000000000001E-2</v>
      </c>
      <c r="R19" s="37"/>
      <c r="S19" s="37"/>
      <c r="V19" s="33">
        <f t="shared" si="2"/>
        <v>2025</v>
      </c>
      <c r="W19" s="40">
        <v>0.52</v>
      </c>
      <c r="X19" s="34">
        <v>0</v>
      </c>
      <c r="Y19" s="35">
        <v>3.4500000000000003E-2</v>
      </c>
      <c r="Z19" s="33">
        <f t="shared" si="3"/>
        <v>2025</v>
      </c>
      <c r="AA19" s="43">
        <v>50</v>
      </c>
      <c r="AB19" s="41"/>
      <c r="AC19" s="43">
        <v>400</v>
      </c>
      <c r="AF19" s="33">
        <f t="shared" si="4"/>
        <v>2025</v>
      </c>
      <c r="AG19" s="53">
        <v>0.52</v>
      </c>
      <c r="AH19" s="54">
        <v>0</v>
      </c>
      <c r="AI19" s="55">
        <v>4.2999999999999997E-2</v>
      </c>
      <c r="AJ19" s="33">
        <f t="shared" si="5"/>
        <v>2025</v>
      </c>
      <c r="AK19" s="43">
        <v>50</v>
      </c>
      <c r="AL19" s="43">
        <v>460</v>
      </c>
    </row>
    <row r="20" spans="1:38" x14ac:dyDescent="0.25">
      <c r="B20" s="8"/>
      <c r="C20" s="36"/>
      <c r="D20" s="36"/>
      <c r="E20" s="37"/>
      <c r="H20" s="8"/>
      <c r="I20" s="36"/>
      <c r="J20" s="36"/>
      <c r="K20" s="37"/>
      <c r="N20" s="33">
        <f t="shared" si="1"/>
        <v>2026</v>
      </c>
      <c r="O20" s="34">
        <v>0.28999999999999998</v>
      </c>
      <c r="P20" s="34">
        <v>0</v>
      </c>
      <c r="Q20" s="35">
        <v>3.15E-2</v>
      </c>
      <c r="R20" s="37"/>
      <c r="S20" s="37"/>
      <c r="V20" s="33">
        <f t="shared" si="2"/>
        <v>2026</v>
      </c>
      <c r="W20" s="40">
        <v>0.59</v>
      </c>
      <c r="X20" s="34">
        <v>0</v>
      </c>
      <c r="Y20" s="35">
        <v>3.7499999999999999E-2</v>
      </c>
      <c r="Z20" s="33">
        <f t="shared" si="3"/>
        <v>2026</v>
      </c>
      <c r="AA20" s="43">
        <v>50</v>
      </c>
      <c r="AB20" s="41"/>
      <c r="AC20" s="43">
        <v>400</v>
      </c>
      <c r="AF20" s="33">
        <f t="shared" si="4"/>
        <v>2026</v>
      </c>
      <c r="AG20" s="53">
        <v>0.59</v>
      </c>
      <c r="AH20" s="54">
        <v>0</v>
      </c>
      <c r="AI20" s="55">
        <v>0.05</v>
      </c>
      <c r="AJ20" s="33">
        <f t="shared" si="5"/>
        <v>2026</v>
      </c>
      <c r="AK20" s="43">
        <v>50</v>
      </c>
      <c r="AL20" s="43">
        <v>440</v>
      </c>
    </row>
    <row r="21" spans="1:38" x14ac:dyDescent="0.25">
      <c r="N21" s="33">
        <f t="shared" si="1"/>
        <v>2027</v>
      </c>
      <c r="O21" s="34">
        <v>0.32</v>
      </c>
      <c r="P21" s="34">
        <v>0</v>
      </c>
      <c r="Q21" s="35">
        <v>3.4500000000000003E-2</v>
      </c>
      <c r="R21" s="37"/>
      <c r="S21" s="37"/>
      <c r="V21" s="33">
        <f t="shared" si="2"/>
        <v>2027</v>
      </c>
      <c r="W21" s="40">
        <v>0.66</v>
      </c>
      <c r="X21" s="34">
        <v>0</v>
      </c>
      <c r="Y21" s="35">
        <v>4.1000000000000002E-2</v>
      </c>
      <c r="Z21" s="33">
        <f t="shared" si="3"/>
        <v>2027</v>
      </c>
      <c r="AA21" s="43">
        <v>50</v>
      </c>
      <c r="AB21" s="41"/>
      <c r="AC21" s="43">
        <v>400</v>
      </c>
      <c r="AF21" s="33">
        <f t="shared" si="4"/>
        <v>2027</v>
      </c>
      <c r="AG21" s="53">
        <v>0.66</v>
      </c>
      <c r="AH21" s="54">
        <v>0</v>
      </c>
      <c r="AI21" s="55">
        <v>5.6500000000000002E-2</v>
      </c>
      <c r="AJ21" s="33">
        <f t="shared" si="5"/>
        <v>2027</v>
      </c>
      <c r="AK21" s="43">
        <v>50</v>
      </c>
      <c r="AL21" s="43">
        <v>420</v>
      </c>
    </row>
    <row r="22" spans="1:38" x14ac:dyDescent="0.25">
      <c r="N22" s="33">
        <f t="shared" si="1"/>
        <v>2028</v>
      </c>
      <c r="O22" s="34">
        <v>0.35</v>
      </c>
      <c r="P22" s="34">
        <v>0</v>
      </c>
      <c r="Q22" s="35">
        <v>3.7499999999999999E-2</v>
      </c>
      <c r="R22" s="37"/>
      <c r="S22" s="37"/>
      <c r="V22" s="33">
        <f t="shared" si="2"/>
        <v>2028</v>
      </c>
      <c r="W22" s="40">
        <v>0.73</v>
      </c>
      <c r="X22" s="34">
        <v>0</v>
      </c>
      <c r="Y22" s="35">
        <v>4.4999999999999998E-2</v>
      </c>
      <c r="Z22" s="33">
        <f t="shared" si="3"/>
        <v>2028</v>
      </c>
      <c r="AA22" s="43">
        <v>50</v>
      </c>
      <c r="AB22" s="41"/>
      <c r="AC22" s="43">
        <v>400</v>
      </c>
      <c r="AF22" s="33">
        <f t="shared" si="4"/>
        <v>2028</v>
      </c>
      <c r="AG22" s="53">
        <v>0.73</v>
      </c>
      <c r="AH22" s="54">
        <v>0</v>
      </c>
      <c r="AI22" s="55">
        <v>6.3E-2</v>
      </c>
      <c r="AJ22" s="33">
        <f t="shared" si="5"/>
        <v>2028</v>
      </c>
      <c r="AK22" s="43">
        <v>50</v>
      </c>
      <c r="AL22" s="43">
        <v>400</v>
      </c>
    </row>
    <row r="23" spans="1:38" x14ac:dyDescent="0.25">
      <c r="N23" s="33">
        <f t="shared" si="1"/>
        <v>2029</v>
      </c>
      <c r="O23" s="34">
        <v>0.38</v>
      </c>
      <c r="P23" s="34">
        <v>0</v>
      </c>
      <c r="Q23" s="35">
        <v>4.1000000000000002E-2</v>
      </c>
      <c r="R23" s="37"/>
      <c r="S23" s="37"/>
      <c r="V23" s="33">
        <f t="shared" si="2"/>
        <v>2029</v>
      </c>
      <c r="W23" s="40">
        <v>0.8</v>
      </c>
      <c r="X23" s="34">
        <v>0</v>
      </c>
      <c r="Y23" s="35">
        <v>4.7500000000000001E-2</v>
      </c>
      <c r="Z23" s="33">
        <f t="shared" si="3"/>
        <v>2029</v>
      </c>
      <c r="AA23" s="43">
        <v>50</v>
      </c>
      <c r="AB23" s="41"/>
      <c r="AC23" s="43">
        <v>300</v>
      </c>
      <c r="AF23" s="33">
        <f t="shared" si="4"/>
        <v>2029</v>
      </c>
      <c r="AG23" s="53">
        <v>0.8</v>
      </c>
      <c r="AH23" s="54">
        <v>0</v>
      </c>
      <c r="AI23" s="55">
        <v>7.0000000000000007E-2</v>
      </c>
      <c r="AJ23" s="33">
        <f t="shared" si="5"/>
        <v>2029</v>
      </c>
      <c r="AK23" s="43">
        <v>50</v>
      </c>
      <c r="AL23" s="43">
        <v>380</v>
      </c>
    </row>
    <row r="24" spans="1:38" x14ac:dyDescent="0.25">
      <c r="N24" s="33">
        <f t="shared" si="1"/>
        <v>2030</v>
      </c>
      <c r="O24" s="34">
        <v>0.42</v>
      </c>
      <c r="P24" s="34">
        <v>0</v>
      </c>
      <c r="Q24" s="35">
        <v>4.4999999999999998E-2</v>
      </c>
      <c r="R24" s="37"/>
      <c r="S24" s="37"/>
      <c r="V24" s="33">
        <f t="shared" si="2"/>
        <v>2030</v>
      </c>
      <c r="W24" s="40">
        <v>0.87</v>
      </c>
      <c r="X24" s="34">
        <v>0</v>
      </c>
      <c r="Y24" s="35">
        <v>0.05</v>
      </c>
      <c r="Z24" s="33">
        <f t="shared" si="3"/>
        <v>2030</v>
      </c>
      <c r="AA24" s="43">
        <v>50</v>
      </c>
      <c r="AB24" s="41"/>
      <c r="AC24" s="43">
        <v>300</v>
      </c>
      <c r="AF24" s="33">
        <f t="shared" si="4"/>
        <v>2030</v>
      </c>
      <c r="AG24" s="53">
        <v>0.87</v>
      </c>
      <c r="AH24" s="54">
        <v>0</v>
      </c>
      <c r="AI24" s="55">
        <v>7.6499999999999999E-2</v>
      </c>
      <c r="AJ24" s="33">
        <f t="shared" si="5"/>
        <v>2030</v>
      </c>
      <c r="AK24" s="43">
        <v>50</v>
      </c>
      <c r="AL24" s="43">
        <v>360</v>
      </c>
    </row>
    <row r="25" spans="1:38" x14ac:dyDescent="0.25">
      <c r="N25" s="33">
        <f t="shared" si="1"/>
        <v>2031</v>
      </c>
      <c r="O25" s="34">
        <v>0.46</v>
      </c>
      <c r="P25" s="34">
        <v>0</v>
      </c>
      <c r="Q25" s="35">
        <v>4.7500000000000001E-2</v>
      </c>
      <c r="R25" s="37"/>
      <c r="S25" s="37"/>
      <c r="V25" s="33">
        <f t="shared" si="2"/>
        <v>2031</v>
      </c>
      <c r="W25" s="40">
        <v>0.94</v>
      </c>
      <c r="X25" s="34">
        <v>0</v>
      </c>
      <c r="Y25" s="35">
        <v>5.2499999999999998E-2</v>
      </c>
      <c r="Z25" s="33">
        <f t="shared" si="3"/>
        <v>2031</v>
      </c>
      <c r="AA25" s="43">
        <v>50</v>
      </c>
      <c r="AB25" s="41"/>
      <c r="AC25" s="43">
        <v>300</v>
      </c>
      <c r="AF25" s="33">
        <f t="shared" si="4"/>
        <v>2031</v>
      </c>
      <c r="AG25" s="53">
        <v>0.94</v>
      </c>
      <c r="AH25" s="54">
        <v>0</v>
      </c>
      <c r="AI25" s="55">
        <v>8.3000000000000004E-2</v>
      </c>
      <c r="AJ25" s="33">
        <f t="shared" si="5"/>
        <v>2031</v>
      </c>
      <c r="AK25" s="43">
        <v>50</v>
      </c>
      <c r="AL25" s="43">
        <v>340</v>
      </c>
    </row>
    <row r="26" spans="1:38" x14ac:dyDescent="0.25">
      <c r="N26" s="33">
        <f t="shared" si="1"/>
        <v>2032</v>
      </c>
      <c r="O26" s="34">
        <v>0.5</v>
      </c>
      <c r="P26" s="34">
        <v>0</v>
      </c>
      <c r="Q26" s="35">
        <v>0.05</v>
      </c>
      <c r="R26" s="37"/>
      <c r="S26" s="37"/>
      <c r="V26" s="33">
        <f t="shared" si="2"/>
        <v>2032</v>
      </c>
      <c r="W26" s="40">
        <v>1</v>
      </c>
      <c r="X26" s="34">
        <v>0</v>
      </c>
      <c r="Y26" s="35">
        <v>5.5E-2</v>
      </c>
      <c r="Z26" s="33">
        <f t="shared" si="3"/>
        <v>2032</v>
      </c>
      <c r="AA26" s="43">
        <v>50</v>
      </c>
      <c r="AB26" s="41"/>
      <c r="AC26" s="43">
        <v>300</v>
      </c>
      <c r="AF26" s="59">
        <f t="shared" si="4"/>
        <v>2032</v>
      </c>
      <c r="AG26" s="60">
        <v>1</v>
      </c>
      <c r="AH26" s="61">
        <v>0</v>
      </c>
      <c r="AI26" s="62">
        <v>0.09</v>
      </c>
      <c r="AJ26" s="33">
        <f t="shared" si="5"/>
        <v>2032</v>
      </c>
      <c r="AK26" s="43">
        <v>50</v>
      </c>
      <c r="AL26" s="43">
        <v>320</v>
      </c>
    </row>
    <row r="27" spans="1:38" x14ac:dyDescent="0.25">
      <c r="V27" s="33">
        <f t="shared" si="2"/>
        <v>2033</v>
      </c>
      <c r="W27" s="40">
        <v>1</v>
      </c>
      <c r="X27" s="34">
        <v>0</v>
      </c>
      <c r="Y27" s="35">
        <v>0.06</v>
      </c>
      <c r="Z27" s="33">
        <f t="shared" si="3"/>
        <v>2033</v>
      </c>
      <c r="AA27" s="43">
        <v>50</v>
      </c>
      <c r="AC27" s="43">
        <v>300</v>
      </c>
      <c r="AF27" s="33">
        <f t="shared" si="4"/>
        <v>2033</v>
      </c>
      <c r="AG27" s="53">
        <v>1</v>
      </c>
      <c r="AH27" s="54">
        <v>0</v>
      </c>
      <c r="AI27" s="55">
        <v>9.6500000000000002E-2</v>
      </c>
      <c r="AJ27" s="33">
        <f t="shared" si="5"/>
        <v>2033</v>
      </c>
      <c r="AK27" s="43">
        <v>50</v>
      </c>
      <c r="AL27" s="43">
        <v>300</v>
      </c>
    </row>
    <row r="28" spans="1:38" x14ac:dyDescent="0.25">
      <c r="H28" s="45"/>
      <c r="I28" s="45"/>
      <c r="V28" s="33">
        <f t="shared" si="2"/>
        <v>2034</v>
      </c>
      <c r="W28" s="40">
        <v>1</v>
      </c>
      <c r="X28" s="34">
        <v>0</v>
      </c>
      <c r="Y28" s="35">
        <v>6.5000000000000002E-2</v>
      </c>
      <c r="Z28" s="33">
        <f t="shared" si="3"/>
        <v>2034</v>
      </c>
      <c r="AA28" s="43">
        <v>50</v>
      </c>
      <c r="AC28" s="43">
        <v>300</v>
      </c>
      <c r="AF28" s="33">
        <f t="shared" si="4"/>
        <v>2034</v>
      </c>
      <c r="AG28" s="53">
        <v>1</v>
      </c>
      <c r="AH28" s="54">
        <v>0</v>
      </c>
      <c r="AI28" s="55">
        <v>0.10299999999999999</v>
      </c>
      <c r="AJ28" s="33">
        <f t="shared" si="5"/>
        <v>2034</v>
      </c>
      <c r="AK28" s="43">
        <v>50</v>
      </c>
      <c r="AL28" s="43">
        <v>300</v>
      </c>
    </row>
    <row r="29" spans="1:38" x14ac:dyDescent="0.25">
      <c r="V29" s="33">
        <f t="shared" si="2"/>
        <v>2035</v>
      </c>
      <c r="W29" s="40">
        <v>1</v>
      </c>
      <c r="X29" s="34">
        <v>0</v>
      </c>
      <c r="Y29" s="35">
        <v>7.0000000000000007E-2</v>
      </c>
      <c r="Z29" s="33">
        <f t="shared" si="3"/>
        <v>2035</v>
      </c>
      <c r="AA29" s="43">
        <v>50</v>
      </c>
      <c r="AC29" s="43">
        <v>300</v>
      </c>
      <c r="AF29" s="33">
        <f t="shared" si="4"/>
        <v>2035</v>
      </c>
      <c r="AG29" s="53">
        <v>1</v>
      </c>
      <c r="AH29" s="54">
        <v>0</v>
      </c>
      <c r="AI29" s="55">
        <v>0.11</v>
      </c>
      <c r="AJ29" s="33">
        <f t="shared" si="5"/>
        <v>2035</v>
      </c>
      <c r="AK29" s="43">
        <v>50</v>
      </c>
      <c r="AL29" s="43">
        <v>300</v>
      </c>
    </row>
    <row r="30" spans="1:38" x14ac:dyDescent="0.25">
      <c r="V30" s="33">
        <f t="shared" si="2"/>
        <v>2036</v>
      </c>
      <c r="W30" s="40">
        <v>1</v>
      </c>
      <c r="X30" s="34">
        <v>0</v>
      </c>
      <c r="Y30" s="35">
        <v>7.4999999999999997E-2</v>
      </c>
      <c r="Z30" s="33">
        <f t="shared" si="3"/>
        <v>2036</v>
      </c>
      <c r="AA30" s="43">
        <v>50</v>
      </c>
      <c r="AC30" s="43">
        <v>300</v>
      </c>
      <c r="AF30" s="33">
        <f t="shared" si="4"/>
        <v>2036</v>
      </c>
      <c r="AG30" s="53">
        <v>1</v>
      </c>
      <c r="AH30" s="54">
        <v>0</v>
      </c>
      <c r="AI30" s="55">
        <v>0.11650000000000001</v>
      </c>
      <c r="AJ30" s="33">
        <f t="shared" si="5"/>
        <v>2036</v>
      </c>
      <c r="AK30" s="43">
        <v>50</v>
      </c>
      <c r="AL30" s="43">
        <v>300</v>
      </c>
    </row>
    <row r="31" spans="1:38" x14ac:dyDescent="0.25">
      <c r="V31" s="33">
        <f t="shared" si="2"/>
        <v>2037</v>
      </c>
      <c r="W31" s="40">
        <v>1</v>
      </c>
      <c r="X31" s="34">
        <v>0</v>
      </c>
      <c r="Y31" s="35">
        <v>0.08</v>
      </c>
      <c r="Z31" s="33">
        <f t="shared" si="3"/>
        <v>2037</v>
      </c>
      <c r="AA31" s="43">
        <v>50</v>
      </c>
      <c r="AC31" s="43">
        <v>300</v>
      </c>
      <c r="AF31" s="33">
        <f t="shared" si="4"/>
        <v>2037</v>
      </c>
      <c r="AG31" s="53">
        <v>1</v>
      </c>
      <c r="AH31" s="54">
        <v>0</v>
      </c>
      <c r="AI31" s="55">
        <v>0.123</v>
      </c>
      <c r="AJ31" s="33">
        <f t="shared" si="5"/>
        <v>2037</v>
      </c>
      <c r="AK31" s="43">
        <v>50</v>
      </c>
      <c r="AL31" s="43">
        <v>300</v>
      </c>
    </row>
    <row r="32" spans="1:38" x14ac:dyDescent="0.25">
      <c r="A32" s="45"/>
      <c r="B32" s="45"/>
      <c r="C32" s="45"/>
      <c r="D32" s="45"/>
      <c r="E32" s="45"/>
      <c r="F32" s="45"/>
      <c r="G32" s="45"/>
      <c r="V32" s="33">
        <f t="shared" si="2"/>
        <v>2038</v>
      </c>
      <c r="W32" s="40">
        <v>1</v>
      </c>
      <c r="X32" s="34">
        <v>0</v>
      </c>
      <c r="Y32" s="35">
        <v>8.5000000000000006E-2</v>
      </c>
      <c r="Z32" s="33">
        <f t="shared" si="3"/>
        <v>2038</v>
      </c>
      <c r="AA32" s="43">
        <v>50</v>
      </c>
      <c r="AC32" s="43">
        <v>300</v>
      </c>
      <c r="AF32" s="33">
        <f t="shared" si="4"/>
        <v>2038</v>
      </c>
      <c r="AG32" s="53">
        <v>1</v>
      </c>
      <c r="AH32" s="54">
        <v>0</v>
      </c>
      <c r="AI32" s="55">
        <v>0.13</v>
      </c>
      <c r="AJ32" s="33">
        <f t="shared" si="5"/>
        <v>2038</v>
      </c>
      <c r="AK32" s="43">
        <v>50</v>
      </c>
      <c r="AL32" s="43">
        <v>300</v>
      </c>
    </row>
    <row r="33" spans="1:38" x14ac:dyDescent="0.25">
      <c r="V33" s="33">
        <f t="shared" si="2"/>
        <v>2039</v>
      </c>
      <c r="W33" s="40">
        <v>1</v>
      </c>
      <c r="X33" s="34">
        <v>0</v>
      </c>
      <c r="Y33" s="35">
        <v>0.09</v>
      </c>
      <c r="Z33" s="33">
        <f t="shared" si="3"/>
        <v>2039</v>
      </c>
      <c r="AA33" s="43">
        <v>50</v>
      </c>
      <c r="AC33" s="43">
        <v>300</v>
      </c>
      <c r="AF33" s="33">
        <f t="shared" si="4"/>
        <v>2039</v>
      </c>
      <c r="AG33" s="53">
        <v>1</v>
      </c>
      <c r="AH33" s="54">
        <v>0</v>
      </c>
      <c r="AI33" s="55">
        <v>0.13650000000000001</v>
      </c>
      <c r="AJ33" s="33">
        <f t="shared" si="5"/>
        <v>2039</v>
      </c>
      <c r="AK33" s="43">
        <v>50</v>
      </c>
      <c r="AL33" s="43">
        <v>300</v>
      </c>
    </row>
    <row r="34" spans="1:38" x14ac:dyDescent="0.25">
      <c r="H34" s="45"/>
      <c r="I34" s="45"/>
      <c r="V34" s="33">
        <f t="shared" si="2"/>
        <v>2040</v>
      </c>
      <c r="W34" s="40">
        <v>1</v>
      </c>
      <c r="X34" s="34">
        <v>0</v>
      </c>
      <c r="Y34" s="35">
        <v>9.5000000000000001E-2</v>
      </c>
      <c r="Z34" s="33">
        <f t="shared" si="3"/>
        <v>2040</v>
      </c>
      <c r="AA34" s="43">
        <v>50</v>
      </c>
      <c r="AC34" s="43">
        <v>300</v>
      </c>
      <c r="AF34" s="33">
        <f t="shared" si="4"/>
        <v>2040</v>
      </c>
      <c r="AG34" s="53">
        <v>1</v>
      </c>
      <c r="AH34" s="54">
        <v>0</v>
      </c>
      <c r="AI34" s="55">
        <v>0.14299999999999999</v>
      </c>
      <c r="AJ34" s="33">
        <f t="shared" si="5"/>
        <v>2040</v>
      </c>
      <c r="AK34" s="43">
        <v>50</v>
      </c>
      <c r="AL34" s="43">
        <v>300</v>
      </c>
    </row>
    <row r="35" spans="1:38" x14ac:dyDescent="0.25">
      <c r="V35" s="33">
        <f t="shared" si="2"/>
        <v>2041</v>
      </c>
      <c r="W35" s="40">
        <v>1</v>
      </c>
      <c r="X35" s="34">
        <v>0</v>
      </c>
      <c r="Y35" s="35">
        <v>0.1</v>
      </c>
      <c r="Z35" s="33">
        <f t="shared" si="3"/>
        <v>2041</v>
      </c>
      <c r="AA35" s="43">
        <v>50</v>
      </c>
      <c r="AC35" s="43">
        <v>300</v>
      </c>
      <c r="AF35" s="59">
        <f t="shared" si="4"/>
        <v>2041</v>
      </c>
      <c r="AG35" s="60">
        <v>1</v>
      </c>
      <c r="AH35" s="61">
        <v>0</v>
      </c>
      <c r="AI35" s="62">
        <v>0.15</v>
      </c>
      <c r="AJ35" s="33">
        <f t="shared" si="5"/>
        <v>2041</v>
      </c>
      <c r="AK35" s="43">
        <v>50</v>
      </c>
      <c r="AL35" s="43">
        <v>300</v>
      </c>
    </row>
    <row r="36" spans="1:38" x14ac:dyDescent="0.25">
      <c r="H36" s="45"/>
      <c r="I36" s="45"/>
      <c r="V36" s="33">
        <f t="shared" si="2"/>
        <v>2042</v>
      </c>
      <c r="W36" s="40">
        <v>1</v>
      </c>
      <c r="X36" s="34">
        <v>0</v>
      </c>
      <c r="Y36" s="35">
        <v>0.1</v>
      </c>
      <c r="Z36" s="33">
        <f t="shared" si="3"/>
        <v>2042</v>
      </c>
      <c r="AA36" s="43">
        <v>50</v>
      </c>
      <c r="AC36" s="43">
        <v>100</v>
      </c>
      <c r="AD36" s="42" t="s">
        <v>51</v>
      </c>
      <c r="AF36" s="33">
        <f t="shared" si="4"/>
        <v>2042</v>
      </c>
      <c r="AG36" s="53">
        <v>1</v>
      </c>
      <c r="AH36" s="54">
        <v>0</v>
      </c>
      <c r="AI36" s="55">
        <v>0.15</v>
      </c>
      <c r="AJ36" s="33">
        <f t="shared" si="5"/>
        <v>2042</v>
      </c>
      <c r="AK36" s="43">
        <v>50</v>
      </c>
      <c r="AL36" s="43">
        <v>100</v>
      </c>
    </row>
    <row r="37" spans="1:38" x14ac:dyDescent="0.25">
      <c r="V37" s="33">
        <f t="shared" si="2"/>
        <v>2043</v>
      </c>
      <c r="W37" s="40">
        <v>1</v>
      </c>
      <c r="X37" s="34">
        <v>0</v>
      </c>
      <c r="Y37" s="35">
        <v>0.1</v>
      </c>
      <c r="Z37" s="33">
        <f t="shared" si="3"/>
        <v>2043</v>
      </c>
      <c r="AA37" s="43">
        <v>50</v>
      </c>
      <c r="AC37" s="43">
        <v>100</v>
      </c>
      <c r="AF37" s="33">
        <f t="shared" si="4"/>
        <v>2043</v>
      </c>
      <c r="AG37" s="53">
        <v>1</v>
      </c>
      <c r="AH37" s="54">
        <v>0</v>
      </c>
      <c r="AI37" s="55">
        <v>0.15</v>
      </c>
      <c r="AJ37" s="33">
        <f t="shared" si="5"/>
        <v>2043</v>
      </c>
      <c r="AK37" s="43">
        <v>50</v>
      </c>
      <c r="AL37" s="43">
        <v>100</v>
      </c>
    </row>
    <row r="38" spans="1:38" x14ac:dyDescent="0.25">
      <c r="A38" s="45"/>
      <c r="B38" s="45"/>
      <c r="C38" s="45"/>
      <c r="D38" s="45"/>
      <c r="E38" s="45"/>
      <c r="F38" s="45"/>
      <c r="G38" s="45"/>
      <c r="H38" s="45"/>
      <c r="I38" s="45"/>
      <c r="V38" s="33">
        <f t="shared" si="2"/>
        <v>2044</v>
      </c>
      <c r="W38" s="40">
        <v>1</v>
      </c>
      <c r="X38" s="34">
        <v>0</v>
      </c>
      <c r="Y38" s="35">
        <v>0.1</v>
      </c>
      <c r="Z38" s="33">
        <f t="shared" si="3"/>
        <v>2044</v>
      </c>
      <c r="AA38" s="43">
        <v>50</v>
      </c>
      <c r="AC38" s="43">
        <v>100</v>
      </c>
      <c r="AF38" s="33">
        <f t="shared" si="4"/>
        <v>2044</v>
      </c>
      <c r="AG38" s="53">
        <v>1</v>
      </c>
      <c r="AH38" s="54">
        <v>0</v>
      </c>
      <c r="AI38" s="55">
        <v>0.15</v>
      </c>
      <c r="AJ38" s="33">
        <f t="shared" si="5"/>
        <v>2044</v>
      </c>
      <c r="AK38" s="43">
        <v>50</v>
      </c>
      <c r="AL38" s="43">
        <v>100</v>
      </c>
    </row>
    <row r="39" spans="1:38" x14ac:dyDescent="0.25">
      <c r="V39" s="33">
        <f t="shared" si="2"/>
        <v>2045</v>
      </c>
      <c r="W39" s="40">
        <v>1</v>
      </c>
      <c r="X39" s="34">
        <v>0</v>
      </c>
      <c r="Y39" s="35">
        <v>0.1</v>
      </c>
      <c r="Z39" s="33">
        <f t="shared" si="3"/>
        <v>2045</v>
      </c>
      <c r="AA39" s="43">
        <v>50</v>
      </c>
      <c r="AC39" s="43">
        <v>100</v>
      </c>
      <c r="AF39" s="33">
        <f t="shared" si="4"/>
        <v>2045</v>
      </c>
      <c r="AG39" s="53">
        <v>1</v>
      </c>
      <c r="AH39" s="54">
        <v>0</v>
      </c>
      <c r="AI39" s="55">
        <v>0.15</v>
      </c>
      <c r="AJ39" s="33">
        <f t="shared" si="5"/>
        <v>2045</v>
      </c>
      <c r="AK39" s="43">
        <v>50</v>
      </c>
      <c r="AL39" s="43">
        <v>100</v>
      </c>
    </row>
    <row r="40" spans="1:38" x14ac:dyDescent="0.25">
      <c r="A40" s="45"/>
      <c r="B40" s="45"/>
      <c r="C40" s="45"/>
      <c r="D40" s="45"/>
      <c r="E40" s="45"/>
      <c r="F40" s="45"/>
      <c r="G40" s="45"/>
      <c r="H40" s="45"/>
      <c r="I40" s="45"/>
      <c r="AC40" s="46"/>
    </row>
    <row r="42" spans="1:38" x14ac:dyDescent="0.25">
      <c r="A42" s="45"/>
      <c r="B42" s="45"/>
      <c r="C42" s="45"/>
      <c r="D42" s="45"/>
      <c r="E42" s="45"/>
      <c r="F42" s="45"/>
      <c r="G42" s="45"/>
    </row>
    <row r="44" spans="1:38" x14ac:dyDescent="0.25">
      <c r="A44" s="45"/>
      <c r="B44" s="45"/>
      <c r="C44" s="45"/>
      <c r="D44" s="45"/>
      <c r="E44" s="45"/>
      <c r="F44" s="45"/>
      <c r="G44" s="45"/>
    </row>
  </sheetData>
  <sheetProtection algorithmName="SHA-512" hashValue="m2ZJ9ANiK/rTyhiN9Likl79MwvhP05xDDoFJGMHqwEYJFWbvmzu5PBYylHUYwDH4inLnkSLOAkHufRbITN9g+A==" saltValue="41y0VYK8Bu7JBxqWzk5yuA==" spinCount="100000" sheet="1" objects="1" scenarios="1"/>
  <mergeCells count="12">
    <mergeCell ref="AF1:AI1"/>
    <mergeCell ref="AF2:AI2"/>
    <mergeCell ref="AK2:AL2"/>
    <mergeCell ref="B1:E1"/>
    <mergeCell ref="H1:K1"/>
    <mergeCell ref="H2:K2"/>
    <mergeCell ref="B2:E2"/>
    <mergeCell ref="AA2:AC2"/>
    <mergeCell ref="V1:Y1"/>
    <mergeCell ref="V2:Y2"/>
    <mergeCell ref="N2:Q2"/>
    <mergeCell ref="N1:Q1"/>
  </mergeCells>
  <phoneticPr fontId="7" type="noConversion"/>
  <pageMargins left="0.5" right="0.5" top="0.5" bottom="0.5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77A63F79C18F4DBA6C1D458F4E191C" ma:contentTypeVersion="13" ma:contentTypeDescription="Create a new document." ma:contentTypeScope="" ma:versionID="a2415ecb9aa16629a46df63f8223a5dc">
  <xsd:schema xmlns:xsd="http://www.w3.org/2001/XMLSchema" xmlns:xs="http://www.w3.org/2001/XMLSchema" xmlns:p="http://schemas.microsoft.com/office/2006/metadata/properties" xmlns:ns3="89196302-ebc6-4020-9c09-5358c804fa35" xmlns:ns4="03c0206f-fb6e-456a-b8d4-4e3ffeb753c1" targetNamespace="http://schemas.microsoft.com/office/2006/metadata/properties" ma:root="true" ma:fieldsID="e2c3dc8b32a5033ea569ac2041c7092e" ns3:_="" ns4:_="">
    <xsd:import namespace="89196302-ebc6-4020-9c09-5358c804fa35"/>
    <xsd:import namespace="03c0206f-fb6e-456a-b8d4-4e3ffeb753c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196302-ebc6-4020-9c09-5358c804f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0206f-fb6e-456a-b8d4-4e3ffeb753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C8DB6A-0FC5-483F-9ED7-3582831111F1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89196302-ebc6-4020-9c09-5358c804fa35"/>
    <ds:schemaRef ds:uri="http://schemas.openxmlformats.org/package/2006/metadata/core-properties"/>
    <ds:schemaRef ds:uri="03c0206f-fb6e-456a-b8d4-4e3ffeb753c1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5DB1E0C-1C58-4768-A9AC-3169DC7B14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196302-ebc6-4020-9c09-5358c804fa35"/>
    <ds:schemaRef ds:uri="03c0206f-fb6e-456a-b8d4-4e3ffeb753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16F3D0-F074-4F79-8D74-31AF0EFC24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Sales</vt:lpstr>
      <vt:lpstr>Compliance Fee</vt:lpstr>
      <vt:lpstr>REPS Requirements</vt:lpstr>
      <vt:lpstr>'Compliance Fee'!Print_Area</vt:lpstr>
      <vt:lpstr>'REPS Requirements'!Print_Area</vt:lpstr>
      <vt:lpstr>Sales!Print_Area</vt:lpstr>
    </vt:vector>
  </TitlesOfParts>
  <Company>DC Public Service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OTRA</dc:creator>
  <cp:lastModifiedBy>Fujihara, Roger (PSC)</cp:lastModifiedBy>
  <cp:lastPrinted>2025-07-23T17:14:07Z</cp:lastPrinted>
  <dcterms:created xsi:type="dcterms:W3CDTF">2008-02-21T20:06:09Z</dcterms:created>
  <dcterms:modified xsi:type="dcterms:W3CDTF">2026-01-23T23:00:31Z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0x010100B577A63F79C18F4DBA6C1D458F4E191C</vt:lpwstr>
  </property>
</Properties>
</file>